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_ritchey_ttu_edu/Documents/Desktop/CAPM A5 TMP/"/>
    </mc:Choice>
  </mc:AlternateContent>
  <xr:revisionPtr revIDLastSave="1785" documentId="8_{C8D9DB6D-4273-447D-A259-A80BDCC4BD40}" xr6:coauthVersionLast="47" xr6:coauthVersionMax="47" xr10:uidLastSave="{2A5A719B-B7DF-47C7-971B-85AEF809CC17}"/>
  <bookViews>
    <workbookView xWindow="390" yWindow="1290" windowWidth="27600" windowHeight="14580" xr2:uid="{192846E0-49E6-4D72-8DF1-4E4F31C809E5}"/>
  </bookViews>
  <sheets>
    <sheet name="7Assets" sheetId="2" r:id="rId1"/>
  </sheets>
  <externalReferences>
    <externalReference r:id="rId2"/>
  </externalReferences>
  <definedNames>
    <definedName name="Asset1">'[1]Monthly Returns'!$B$3:$B$62</definedName>
    <definedName name="Asset2">'[1]Monthly Returns'!$C$3:$C$62</definedName>
    <definedName name="Asset3">'[1]Monthly Returns'!$D$3:$D$62</definedName>
    <definedName name="Asset4">'[1]Monthly Returns'!$E$3:$E$62</definedName>
    <definedName name="Asset5">'[1]Monthly Returns'!$F$3:$F$62</definedName>
    <definedName name="Asset6">'[1]Monthly Returns'!$G$3:$G$62</definedName>
    <definedName name="Asset7">'[1]Monthly Returns'!$H$3:$H$62</definedName>
    <definedName name="solver_adj" localSheetId="0" hidden="1">'7Assets'!$B$36:$G$36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'7Assets'!$H$36</definedName>
    <definedName name="solver_lhs2" localSheetId="0" hidden="1">'7Assets'!$K$36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'7Assets'!$J$36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el2" localSheetId="0" hidden="1">1</definedName>
    <definedName name="solver_rhs1" localSheetId="0" hidden="1">0</definedName>
    <definedName name="solver_rhs2" localSheetId="0" hidden="1">'7Assets'!$I$25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2" l="1"/>
  <c r="D54" i="2" s="1"/>
  <c r="E53" i="2"/>
  <c r="C52" i="2"/>
  <c r="C51" i="2"/>
  <c r="C50" i="2"/>
  <c r="C49" i="2"/>
  <c r="D42" i="2"/>
  <c r="D41" i="2"/>
  <c r="I4" i="2"/>
  <c r="I5" i="2"/>
  <c r="I11" i="2" s="1" a="1"/>
  <c r="I11" i="2" s="1"/>
  <c r="I6" i="2"/>
  <c r="I7" i="2"/>
  <c r="I8" i="2"/>
  <c r="I9" i="2"/>
  <c r="I3" i="2"/>
  <c r="H36" i="2"/>
  <c r="I36" i="2" s="1"/>
  <c r="C18" i="2" a="1"/>
  <c r="C18" i="2" s="1"/>
  <c r="F25" i="2"/>
  <c r="B28" i="2" s="1" a="1"/>
  <c r="B28" i="2" s="1"/>
  <c r="I28" i="2" s="1"/>
  <c r="H11" i="2"/>
  <c r="H12" i="2"/>
  <c r="H13" i="2"/>
  <c r="H14" i="2"/>
  <c r="E54" i="2"/>
  <c r="E42" i="2"/>
  <c r="E41" i="2"/>
  <c r="B52" i="2"/>
  <c r="B51" i="2"/>
  <c r="K36" i="2" l="1" a="1"/>
  <c r="K36" i="2" s="1"/>
  <c r="I25" i="2" a="1"/>
  <c r="I25" i="2" s="1"/>
  <c r="H25" i="2" a="1"/>
  <c r="H25" i="2" s="1"/>
  <c r="J36" i="2" a="1"/>
  <c r="J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Ritchey, R</author>
  </authors>
  <commentList>
    <comment ref="I3" authorId="0" shapeId="0" xr:uid="{8BAF47FC-1813-468C-909E-12687B588FA3}">
      <text>
        <r>
          <rPr>
            <b/>
            <sz val="13"/>
            <color indexed="81"/>
            <rFont val="Tahoma"/>
            <charset val="1"/>
          </rPr>
          <t>From SML (right Green Panel)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<sst xmlns="http://schemas.openxmlformats.org/spreadsheetml/2006/main" count="106" uniqueCount="55">
  <si>
    <t>7-Asset Variance-Covariance Matrix - S</t>
  </si>
  <si>
    <t>Ticker</t>
  </si>
  <si>
    <t>RiskFree</t>
  </si>
  <si>
    <t>BA</t>
  </si>
  <si>
    <t>SPG</t>
  </si>
  <si>
    <t>TSLA</t>
  </si>
  <si>
    <t>JPM</t>
  </si>
  <si>
    <t>FDX</t>
  </si>
  <si>
    <t>WYNN</t>
  </si>
  <si>
    <t>Weights--&gt;</t>
  </si>
  <si>
    <t>Variance</t>
  </si>
  <si>
    <t>Return</t>
  </si>
  <si>
    <t>Port 4</t>
  </si>
  <si>
    <t>Port 3</t>
  </si>
  <si>
    <t>Port 2</t>
  </si>
  <si>
    <t>Port 1</t>
  </si>
  <si>
    <t>Portfolio</t>
  </si>
  <si>
    <t>Expected</t>
  </si>
  <si>
    <t>Final Portfolio</t>
  </si>
  <si>
    <r>
      <t xml:space="preserve">Var/Covar Matrix for All 4 Portfolios: </t>
    </r>
    <r>
      <rPr>
        <b/>
        <sz val="16"/>
        <color theme="1"/>
        <rFont val="Arial"/>
        <family val="2"/>
      </rPr>
      <t>S</t>
    </r>
  </si>
  <si>
    <t>&lt;--Portfolio 4</t>
  </si>
  <si>
    <t>&lt;--Portfolio 3</t>
  </si>
  <si>
    <t>&lt;--Portfolio 2</t>
  </si>
  <si>
    <t>&lt;--Portfolio 1</t>
  </si>
  <si>
    <t>Wynn Resorts, Limited</t>
  </si>
  <si>
    <t>FedEx Corporation</t>
  </si>
  <si>
    <t>JPMorgan Chase &amp; Co.</t>
  </si>
  <si>
    <t>Tesla, Inc.</t>
  </si>
  <si>
    <t>Simon Property Group, Inc.</t>
  </si>
  <si>
    <t>The Boeing Company</t>
  </si>
  <si>
    <t>United States Treasuries</t>
  </si>
  <si>
    <t>Total</t>
  </si>
  <si>
    <t>Optimized Using Individual Stocks:</t>
  </si>
  <si>
    <t>NORM.DIST:</t>
  </si>
  <si>
    <t>Security rates of return are closely approximated by the Normal distribution.</t>
  </si>
  <si>
    <t>1.</t>
  </si>
  <si>
    <t>P(ROR&lt;0):</t>
  </si>
  <si>
    <t>1 chance in:</t>
  </si>
  <si>
    <t>2.</t>
  </si>
  <si>
    <t>Security returns tend to be independent over time. Thus the</t>
  </si>
  <si>
    <t>correlation of returns between two different time periods is zero. Given</t>
  </si>
  <si>
    <t>independence, variance is proportionate to time. 2-year variance is</t>
  </si>
  <si>
    <t>twice 1-year variance.</t>
  </si>
  <si>
    <t>&lt;-- 1-year variance</t>
  </si>
  <si>
    <t>&lt;-- 2-year variance</t>
  </si>
  <si>
    <t>&lt;-- 2-year standard deviation</t>
  </si>
  <si>
    <t>&lt;-- 2-year expected return</t>
  </si>
  <si>
    <t>&lt;-- Use Solver to maximize return for a given variance</t>
  </si>
  <si>
    <t>Beta</t>
  </si>
  <si>
    <t>Rf</t>
  </si>
  <si>
    <t>Market</t>
  </si>
  <si>
    <t>Use Solver to change the weights for a new portfolio to Maximize</t>
  </si>
  <si>
    <t>Expected Return such that Variance &lt;= some value.</t>
  </si>
  <si>
    <r>
      <t xml:space="preserve">What is the probability that your investment will have lost value in </t>
    </r>
    <r>
      <rPr>
        <b/>
        <sz val="11"/>
        <color theme="1"/>
        <rFont val="Arial"/>
        <family val="2"/>
      </rPr>
      <t>two</t>
    </r>
    <r>
      <rPr>
        <sz val="11"/>
        <color theme="1"/>
        <rFont val="Arial"/>
        <family val="2"/>
      </rPr>
      <t xml:space="preserve"> years?</t>
    </r>
  </si>
  <si>
    <t>What is the probability that your investment will have lost value at year end?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</si>
</sst>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%"/>
    <numFmt numFmtId="166" formatCode="0.00000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b/>
      <u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1" applyFont="1" applyFill="1" applyAlignment="1">
      <alignment horizontal="right"/>
    </xf>
    <xf numFmtId="0" fontId="2" fillId="2" borderId="0" xfId="1" applyFon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164" fontId="2" fillId="3" borderId="1" xfId="1" applyNumberFormat="1" applyFont="1" applyFill="1" applyBorder="1"/>
    <xf numFmtId="0" fontId="5" fillId="0" borderId="0" xfId="3"/>
    <xf numFmtId="165" fontId="6" fillId="4" borderId="1" xfId="4" applyNumberFormat="1" applyFont="1" applyFill="1" applyBorder="1"/>
    <xf numFmtId="9" fontId="6" fillId="5" borderId="1" xfId="3" applyNumberFormat="1" applyFont="1" applyFill="1" applyBorder="1"/>
    <xf numFmtId="9" fontId="7" fillId="5" borderId="1" xfId="3" applyNumberFormat="1" applyFont="1" applyFill="1" applyBorder="1"/>
    <xf numFmtId="0" fontId="3" fillId="6" borderId="0" xfId="1" applyFont="1" applyFill="1" applyAlignment="1">
      <alignment horizontal="center"/>
    </xf>
    <xf numFmtId="0" fontId="5" fillId="0" borderId="0" xfId="3" applyAlignment="1">
      <alignment horizontal="center"/>
    </xf>
    <xf numFmtId="0" fontId="8" fillId="0" borderId="0" xfId="3" applyFont="1"/>
    <xf numFmtId="9" fontId="5" fillId="0" borderId="0" xfId="3" applyNumberFormat="1"/>
    <xf numFmtId="9" fontId="7" fillId="0" borderId="0" xfId="3" applyNumberFormat="1" applyFont="1"/>
    <xf numFmtId="166" fontId="5" fillId="7" borderId="1" xfId="3" applyNumberFormat="1" applyFill="1" applyBorder="1" applyAlignment="1">
      <alignment horizontal="center"/>
    </xf>
    <xf numFmtId="166" fontId="5" fillId="8" borderId="1" xfId="3" applyNumberFormat="1" applyFill="1" applyBorder="1" applyAlignment="1">
      <alignment horizontal="center"/>
    </xf>
    <xf numFmtId="0" fontId="5" fillId="8" borderId="0" xfId="3" applyFill="1" applyAlignment="1">
      <alignment horizontal="center"/>
    </xf>
    <xf numFmtId="0" fontId="5" fillId="8" borderId="0" xfId="3" applyFill="1"/>
    <xf numFmtId="0" fontId="6" fillId="8" borderId="0" xfId="3" applyFont="1" applyFill="1"/>
    <xf numFmtId="0" fontId="5" fillId="6" borderId="0" xfId="3" applyFill="1"/>
    <xf numFmtId="0" fontId="3" fillId="6" borderId="0" xfId="1" applyFont="1" applyFill="1" applyAlignment="1">
      <alignment horizontal="left"/>
    </xf>
    <xf numFmtId="10" fontId="4" fillId="9" borderId="1" xfId="2" applyNumberFormat="1" applyFont="1" applyFill="1" applyBorder="1" applyAlignment="1">
      <alignment horizontal="center"/>
    </xf>
    <xf numFmtId="0" fontId="2" fillId="6" borderId="0" xfId="1" applyFont="1" applyFill="1" applyAlignment="1">
      <alignment horizontal="center"/>
    </xf>
    <xf numFmtId="0" fontId="2" fillId="6" borderId="0" xfId="1" applyFont="1" applyFill="1"/>
    <xf numFmtId="165" fontId="6" fillId="0" borderId="1" xfId="5" applyNumberFormat="1" applyFont="1" applyBorder="1"/>
    <xf numFmtId="0" fontId="3" fillId="0" borderId="0" xfId="3" applyFont="1" applyAlignment="1">
      <alignment horizontal="center"/>
    </xf>
    <xf numFmtId="0" fontId="6" fillId="0" borderId="0" xfId="3" applyFont="1"/>
    <xf numFmtId="0" fontId="5" fillId="0" borderId="0" xfId="3" quotePrefix="1" applyAlignment="1">
      <alignment horizontal="right"/>
    </xf>
    <xf numFmtId="0" fontId="5" fillId="0" borderId="0" xfId="3" applyAlignment="1">
      <alignment horizontal="right"/>
    </xf>
    <xf numFmtId="10" fontId="5" fillId="0" borderId="0" xfId="5" applyNumberFormat="1" applyFont="1"/>
    <xf numFmtId="167" fontId="6" fillId="4" borderId="1" xfId="6" applyNumberFormat="1" applyFont="1" applyFill="1" applyBorder="1"/>
    <xf numFmtId="0" fontId="6" fillId="0" borderId="0" xfId="3" applyFont="1" applyAlignment="1">
      <alignment horizontal="right"/>
    </xf>
    <xf numFmtId="0" fontId="5" fillId="4" borderId="0" xfId="3" applyFill="1"/>
    <xf numFmtId="0" fontId="2" fillId="4" borderId="0" xfId="1" applyFont="1" applyFill="1" applyAlignment="1">
      <alignment horizontal="right"/>
    </xf>
    <xf numFmtId="2" fontId="5" fillId="4" borderId="0" xfId="3" applyNumberFormat="1" applyFill="1" applyAlignment="1">
      <alignment horizontal="center"/>
    </xf>
    <xf numFmtId="164" fontId="2" fillId="4" borderId="0" xfId="1" applyNumberFormat="1" applyFont="1" applyFill="1" applyAlignment="1">
      <alignment horizontal="right"/>
    </xf>
    <xf numFmtId="0" fontId="5" fillId="4" borderId="0" xfId="3" applyFill="1" applyAlignment="1">
      <alignment horizontal="right"/>
    </xf>
    <xf numFmtId="165" fontId="7" fillId="4" borderId="0" xfId="3" applyNumberFormat="1" applyFont="1" applyFill="1"/>
    <xf numFmtId="165" fontId="6" fillId="4" borderId="1" xfId="4" applyNumberFormat="1" applyFont="1" applyFill="1" applyBorder="1" applyAlignment="1">
      <alignment horizontal="center"/>
    </xf>
    <xf numFmtId="167" fontId="6" fillId="4" borderId="1" xfId="6" applyNumberFormat="1" applyFont="1" applyFill="1" applyBorder="1" applyAlignment="1">
      <alignment horizontal="center"/>
    </xf>
  </cellXfs>
  <cellStyles count="7">
    <cellStyle name="Comma" xfId="6" builtinId="3"/>
    <cellStyle name="Normal" xfId="0" builtinId="0"/>
    <cellStyle name="Normal 2" xfId="3" xr:uid="{961647BA-56E1-4311-B498-7573331053AB}"/>
    <cellStyle name="Normal 2 3" xfId="1" xr:uid="{FCA53264-A8AA-4C85-8830-A7502D944126}"/>
    <cellStyle name="Percent" xfId="5" builtinId="5"/>
    <cellStyle name="Percent 2" xfId="2" xr:uid="{432B9F65-29E2-4C15-BF19-8EC690E21530}"/>
    <cellStyle name="Percent 3" xfId="4" xr:uid="{B984210C-A7B9-41F3-9200-5F5F4BDF9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133350</xdr:rowOff>
    </xdr:from>
    <xdr:to>
      <xdr:col>0</xdr:col>
      <xdr:colOff>495301</xdr:colOff>
      <xdr:row>2</xdr:row>
      <xdr:rowOff>133350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A70F844-43AF-4669-898F-FFA30E9991E8}"/>
            </a:ext>
          </a:extLst>
        </xdr:cNvPr>
        <xdr:cNvCxnSpPr/>
      </xdr:nvCxnSpPr>
      <xdr:spPr>
        <a:xfrm flipH="1">
          <a:off x="495300" y="314325"/>
          <a:ext cx="1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523875</xdr:colOff>
      <xdr:row>1</xdr:row>
      <xdr:rowOff>133351</xdr:rowOff>
    </xdr:from>
    <xdr:to>
      <xdr:col>0</xdr:col>
      <xdr:colOff>847725</xdr:colOff>
      <xdr:row>1</xdr:row>
      <xdr:rowOff>142875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4E3ABC7-D0F4-4EEB-A926-A4217FEE4537}"/>
            </a:ext>
          </a:extLst>
        </xdr:cNvPr>
        <xdr:cNvCxnSpPr/>
      </xdr:nvCxnSpPr>
      <xdr:spPr>
        <a:xfrm>
          <a:off x="523875" y="314326"/>
          <a:ext cx="161925" cy="95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638174</xdr:colOff>
      <xdr:row>1</xdr:row>
      <xdr:rowOff>123824</xdr:rowOff>
    </xdr:from>
    <xdr:to>
      <xdr:col>14</xdr:col>
      <xdr:colOff>342899</xdr:colOff>
      <xdr:row>8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4EF21C-5C11-4D6B-BBB6-2188769A68DC}"/>
            </a:ext>
          </a:extLst>
        </xdr:cNvPr>
        <xdr:cNvSpPr txBox="1"/>
      </xdr:nvSpPr>
      <xdr:spPr>
        <a:xfrm>
          <a:off x="8181974" y="304799"/>
          <a:ext cx="1762125" cy="13144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&lt;-- These 7 assets represent the universe of ALL assets. In practice these would include</a:t>
          </a:r>
          <a:r>
            <a:rPr lang="en-US" sz="1200" b="1" baseline="0"/>
            <a:t> all stocks and funds worldwide.</a:t>
          </a:r>
          <a:endParaRPr lang="en-US" sz="1200" b="1"/>
        </a:p>
      </xdr:txBody>
    </xdr:sp>
    <xdr:clientData/>
  </xdr:twoCellAnchor>
  <xdr:oneCellAnchor>
    <xdr:from>
      <xdr:col>13</xdr:col>
      <xdr:colOff>666750</xdr:colOff>
      <xdr:row>4</xdr:row>
      <xdr:rowOff>142875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A601EBB-8B3D-4C38-800C-DA8F6022BC37}"/>
            </a:ext>
          </a:extLst>
        </xdr:cNvPr>
        <xdr:cNvSpPr txBox="1"/>
      </xdr:nvSpPr>
      <xdr:spPr>
        <a:xfrm>
          <a:off x="9582150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11</xdr:col>
      <xdr:colOff>219075</xdr:colOff>
      <xdr:row>9</xdr:row>
      <xdr:rowOff>152399</xdr:rowOff>
    </xdr:from>
    <xdr:to>
      <xdr:col>14</xdr:col>
      <xdr:colOff>28575</xdr:colOff>
      <xdr:row>14</xdr:row>
      <xdr:rowOff>85725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69A89EB-7C6B-401A-8FF6-C6CED39D3B8C}"/>
            </a:ext>
          </a:extLst>
        </xdr:cNvPr>
        <xdr:cNvSpPr txBox="1"/>
      </xdr:nvSpPr>
      <xdr:spPr>
        <a:xfrm>
          <a:off x="7762875" y="1781174"/>
          <a:ext cx="1866900" cy="8382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&lt;-- We are interested in 4 professionally managed portfolios built from the 7 (all) assets.</a:t>
          </a:r>
        </a:p>
      </xdr:txBody>
    </xdr:sp>
    <xdr:clientData/>
  </xdr:twoCellAnchor>
  <xdr:twoCellAnchor>
    <xdr:from>
      <xdr:col>7</xdr:col>
      <xdr:colOff>123826</xdr:colOff>
      <xdr:row>15</xdr:row>
      <xdr:rowOff>38100</xdr:rowOff>
    </xdr:from>
    <xdr:to>
      <xdr:col>9</xdr:col>
      <xdr:colOff>485776</xdr:colOff>
      <xdr:row>20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3748BF4-37D1-45B2-8D37-9ACE2BFB2927}"/>
            </a:ext>
          </a:extLst>
        </xdr:cNvPr>
        <xdr:cNvSpPr txBox="1"/>
      </xdr:nvSpPr>
      <xdr:spPr>
        <a:xfrm>
          <a:off x="4924426" y="2752725"/>
          <a:ext cx="1733550" cy="1000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&lt;--</a:t>
          </a:r>
          <a:r>
            <a:rPr lang="en-US" sz="1200" b="1" baseline="0"/>
            <a:t> Calculated from the formula:</a:t>
          </a:r>
        </a:p>
        <a:p>
          <a:endParaRPr lang="en-US" sz="1200" b="1" baseline="0"/>
        </a:p>
        <a:p>
          <a:r>
            <a:rPr lang="en-US" sz="1800" b="1" baseline="0"/>
            <a:t>S = W S W'</a:t>
          </a:r>
          <a:endParaRPr lang="en-US" sz="1800" b="1"/>
        </a:p>
      </xdr:txBody>
    </xdr:sp>
    <xdr:clientData/>
  </xdr:twoCellAnchor>
  <xdr:twoCellAnchor>
    <xdr:from>
      <xdr:col>9</xdr:col>
      <xdr:colOff>342900</xdr:colOff>
      <xdr:row>21</xdr:row>
      <xdr:rowOff>161926</xdr:rowOff>
    </xdr:from>
    <xdr:to>
      <xdr:col>13</xdr:col>
      <xdr:colOff>152400</xdr:colOff>
      <xdr:row>25</xdr:row>
      <xdr:rowOff>28576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4DE31FC-C807-4250-A9F6-C91F58DF82E7}"/>
            </a:ext>
          </a:extLst>
        </xdr:cNvPr>
        <xdr:cNvSpPr txBox="1"/>
      </xdr:nvSpPr>
      <xdr:spPr>
        <a:xfrm>
          <a:off x="6515100" y="3962401"/>
          <a:ext cx="2552700" cy="590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&lt;-- Our final portfolio</a:t>
          </a:r>
          <a:r>
            <a:rPr lang="en-US" sz="1200" b="1" baseline="0"/>
            <a:t> is a blend of the 4 portfolios.</a:t>
          </a:r>
          <a:endParaRPr lang="en-US" sz="1200" b="1"/>
        </a:p>
      </xdr:txBody>
    </xdr:sp>
    <xdr:clientData/>
  </xdr:twoCellAnchor>
  <xdr:twoCellAnchor>
    <xdr:from>
      <xdr:col>9</xdr:col>
      <xdr:colOff>361950</xdr:colOff>
      <xdr:row>26</xdr:row>
      <xdr:rowOff>19050</xdr:rowOff>
    </xdr:from>
    <xdr:to>
      <xdr:col>14</xdr:col>
      <xdr:colOff>104775</xdr:colOff>
      <xdr:row>28</xdr:row>
      <xdr:rowOff>114300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C7B45B7-DF2D-4C47-980D-DCE933AB8C1C}"/>
            </a:ext>
          </a:extLst>
        </xdr:cNvPr>
        <xdr:cNvSpPr txBox="1"/>
      </xdr:nvSpPr>
      <xdr:spPr>
        <a:xfrm>
          <a:off x="6038850" y="4933950"/>
          <a:ext cx="2790825" cy="466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&lt;-- Multiply</a:t>
          </a:r>
          <a:r>
            <a:rPr lang="en-US" sz="1100" b="1" baseline="0"/>
            <a:t> 4 Final Portfolio (1 x 4) weights times individual portfolio weights (4 x 7).</a:t>
          </a:r>
          <a:endParaRPr lang="en-US" sz="1100" b="1"/>
        </a:p>
      </xdr:txBody>
    </xdr:sp>
    <xdr:clientData/>
  </xdr:twoCellAnchor>
  <xdr:twoCellAnchor>
    <xdr:from>
      <xdr:col>9</xdr:col>
      <xdr:colOff>342900</xdr:colOff>
      <xdr:row>21</xdr:row>
      <xdr:rowOff>161926</xdr:rowOff>
    </xdr:from>
    <xdr:to>
      <xdr:col>13</xdr:col>
      <xdr:colOff>152400</xdr:colOff>
      <xdr:row>25</xdr:row>
      <xdr:rowOff>28576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E7F054B-DCDD-45C6-9209-0B7E5B6AFF3E}"/>
            </a:ext>
          </a:extLst>
        </xdr:cNvPr>
        <xdr:cNvSpPr txBox="1"/>
      </xdr:nvSpPr>
      <xdr:spPr>
        <a:xfrm>
          <a:off x="6019800" y="4133851"/>
          <a:ext cx="2247900" cy="619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&lt;-- Our final portfolio</a:t>
          </a:r>
          <a:r>
            <a:rPr lang="en-US" sz="1200" b="1" baseline="0"/>
            <a:t> is a blend of the 4 portfolios.</a:t>
          </a:r>
          <a:endParaRPr lang="en-US" sz="1200" b="1"/>
        </a:p>
      </xdr:txBody>
    </xdr:sp>
    <xdr:clientData/>
  </xdr:twoCellAnchor>
  <xdr:twoCellAnchor>
    <xdr:from>
      <xdr:col>9</xdr:col>
      <xdr:colOff>361950</xdr:colOff>
      <xdr:row>26</xdr:row>
      <xdr:rowOff>19050</xdr:rowOff>
    </xdr:from>
    <xdr:to>
      <xdr:col>14</xdr:col>
      <xdr:colOff>104775</xdr:colOff>
      <xdr:row>28</xdr:row>
      <xdr:rowOff>114300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512D1F9-5D29-4001-8C74-557CFB4B399E}"/>
            </a:ext>
          </a:extLst>
        </xdr:cNvPr>
        <xdr:cNvSpPr txBox="1"/>
      </xdr:nvSpPr>
      <xdr:spPr>
        <a:xfrm>
          <a:off x="6038850" y="4924425"/>
          <a:ext cx="2790825" cy="466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&lt;-- Multiply</a:t>
          </a:r>
          <a:r>
            <a:rPr lang="en-US" sz="1100" b="1" baseline="0"/>
            <a:t> 4 Final Portfolio (1 x 4) weights times individual portfolio weights (4 x 7).</a:t>
          </a:r>
          <a:endParaRPr lang="en-US" sz="1100" b="1"/>
        </a:p>
      </xdr:txBody>
    </xdr:sp>
    <xdr:clientData/>
  </xdr:twoCellAnchor>
  <xdr:twoCellAnchor>
    <xdr:from>
      <xdr:col>8</xdr:col>
      <xdr:colOff>600075</xdr:colOff>
      <xdr:row>25</xdr:row>
      <xdr:rowOff>85725</xdr:rowOff>
    </xdr:from>
    <xdr:to>
      <xdr:col>10</xdr:col>
      <xdr:colOff>95250</xdr:colOff>
      <xdr:row>32</xdr:row>
      <xdr:rowOff>171450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9712E69-9541-4818-8285-CC382D532B66}"/>
            </a:ext>
          </a:extLst>
        </xdr:cNvPr>
        <xdr:cNvCxnSpPr/>
      </xdr:nvCxnSpPr>
      <xdr:spPr>
        <a:xfrm>
          <a:off x="5591175" y="4810125"/>
          <a:ext cx="790575" cy="13716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25</xdr:row>
      <xdr:rowOff>123825</xdr:rowOff>
    </xdr:from>
    <xdr:to>
      <xdr:col>8</xdr:col>
      <xdr:colOff>657225</xdr:colOff>
      <xdr:row>33</xdr:row>
      <xdr:rowOff>28575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AA0C315-2D6F-4357-9549-806909F8E54F}"/>
            </a:ext>
          </a:extLst>
        </xdr:cNvPr>
        <xdr:cNvCxnSpPr/>
      </xdr:nvCxnSpPr>
      <xdr:spPr>
        <a:xfrm>
          <a:off x="4857750" y="4848225"/>
          <a:ext cx="790575" cy="13716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485775</xdr:colOff>
      <xdr:row>36</xdr:row>
      <xdr:rowOff>57150</xdr:rowOff>
    </xdr:from>
    <xdr:to>
      <xdr:col>9</xdr:col>
      <xdr:colOff>295275</xdr:colOff>
      <xdr:row>38</xdr:row>
      <xdr:rowOff>38100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97ECCFB-08E5-4266-9891-16A5CFE74018}"/>
            </a:ext>
          </a:extLst>
        </xdr:cNvPr>
        <xdr:cNvCxnSpPr/>
      </xdr:nvCxnSpPr>
      <xdr:spPr>
        <a:xfrm flipV="1">
          <a:off x="5476875" y="6800850"/>
          <a:ext cx="49530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495300</xdr:colOff>
      <xdr:row>36</xdr:row>
      <xdr:rowOff>76200</xdr:rowOff>
    </xdr:from>
    <xdr:to>
      <xdr:col>10</xdr:col>
      <xdr:colOff>323850</xdr:colOff>
      <xdr:row>38</xdr:row>
      <xdr:rowOff>19050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F307D42D-18AE-4FA4-AC97-FE4F1A4BFF3D}"/>
            </a:ext>
          </a:extLst>
        </xdr:cNvPr>
        <xdr:cNvCxnSpPr/>
      </xdr:nvCxnSpPr>
      <xdr:spPr>
        <a:xfrm flipV="1">
          <a:off x="5486400" y="6819900"/>
          <a:ext cx="1123950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476250</xdr:colOff>
      <xdr:row>36</xdr:row>
      <xdr:rowOff>66675</xdr:rowOff>
    </xdr:from>
    <xdr:to>
      <xdr:col>19</xdr:col>
      <xdr:colOff>210281</xdr:colOff>
      <xdr:row>59</xdr:row>
      <xdr:rowOff>38690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12EE985-09D0-8140-5A85-FDEE7D4E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0" y="6810375"/>
          <a:ext cx="5239481" cy="4229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_ritchey_ttu_edu/Documents/Documents/RJR%20Files/Courses/ALL%20ASSIGNMENT%20SHEETS/Assignment%205/Sheets/Fall%202021/Assignment%205%20Sheets%20Fall%202021/011Evans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Prices"/>
      <sheetName val="Monthly Returns"/>
      <sheetName val="VarCovar"/>
      <sheetName val="Expected Annual Returns"/>
      <sheetName val="Certification"/>
    </sheetNames>
    <sheetDataSet>
      <sheetData sheetId="0"/>
      <sheetData sheetId="1">
        <row r="3">
          <cell r="B3">
            <v>4.1666666666669168E-4</v>
          </cell>
          <cell r="C3">
            <v>4.1090889263912189E-2</v>
          </cell>
          <cell r="D3">
            <v>-2.0052927604232102E-3</v>
          </cell>
          <cell r="E3">
            <v>0.12066513610885841</v>
          </cell>
          <cell r="F3">
            <v>7.3564278027203528E-2</v>
          </cell>
          <cell r="G3">
            <v>-2.895382159653927E-2</v>
          </cell>
          <cell r="H3">
            <v>-0.1586808441064505</v>
          </cell>
        </row>
        <row r="4">
          <cell r="B4">
            <v>4.1666666666669168E-4</v>
          </cell>
          <cell r="C4">
            <v>4.8521047911247561E-2</v>
          </cell>
          <cell r="D4">
            <v>3.3756808590580778E-2</v>
          </cell>
          <cell r="E4">
            <v>0.16462496757982631</v>
          </cell>
          <cell r="F4">
            <v>-1.9424916901081512E-2</v>
          </cell>
          <cell r="G4">
            <v>1.7544943395201788E-2</v>
          </cell>
          <cell r="H4">
            <v>0.1591090234794254</v>
          </cell>
        </row>
        <row r="5">
          <cell r="B5">
            <v>4.1666666666669168E-4</v>
          </cell>
          <cell r="C5">
            <v>9.7910168218797278E-2</v>
          </cell>
          <cell r="D5">
            <v>3.4222734029011413E-3</v>
          </cell>
          <cell r="E5">
            <v>-7.7303737767924745E-3</v>
          </cell>
          <cell r="F5">
            <v>7.3903930148038824E-2</v>
          </cell>
          <cell r="G5">
            <v>2.0257656423646835E-2</v>
          </cell>
          <cell r="H5">
            <v>-5.3459455700890821E-2</v>
          </cell>
        </row>
        <row r="6">
          <cell r="B6">
            <v>4.1666666666669168E-4</v>
          </cell>
          <cell r="C6">
            <v>-1.0310385221813996E-2</v>
          </cell>
          <cell r="D6">
            <v>-5.9775917503380474E-2</v>
          </cell>
          <cell r="E6">
            <v>0.10727873146881999</v>
          </cell>
          <cell r="F6">
            <v>-3.1157896772119116E-2</v>
          </cell>
          <cell r="G6">
            <v>1.1182109879544596E-2</v>
          </cell>
          <cell r="H6">
            <v>0.18069510540854228</v>
          </cell>
        </row>
        <row r="7">
          <cell r="B7">
            <v>4.1666666666669168E-4</v>
          </cell>
          <cell r="C7">
            <v>4.4078219608426679E-2</v>
          </cell>
          <cell r="D7">
            <v>-4.0148939898019521E-2</v>
          </cell>
          <cell r="E7">
            <v>0.1209162065475104</v>
          </cell>
          <cell r="F7">
            <v>-9.609000489413053E-3</v>
          </cell>
          <cell r="G7">
            <v>-2.6249357150875643E-2</v>
          </cell>
          <cell r="H7">
            <v>7.0730578608147188E-2</v>
          </cell>
        </row>
        <row r="8">
          <cell r="B8">
            <v>4.1666666666669168E-4</v>
          </cell>
          <cell r="C8">
            <v>1.5035548547495553E-2</v>
          </cell>
          <cell r="D8">
            <v>-6.8945354168732847E-2</v>
          </cell>
          <cell r="E8">
            <v>8.2295971274352453E-2</v>
          </cell>
          <cell r="F8">
            <v>-5.1631979568514376E-2</v>
          </cell>
          <cell r="G8">
            <v>2.1589290579774656E-2</v>
          </cell>
          <cell r="H8">
            <v>4.5218410407874103E-2</v>
          </cell>
        </row>
        <row r="9">
          <cell r="B9">
            <v>4.1666666666669168E-4</v>
          </cell>
          <cell r="C9">
            <v>6.0157805033239774E-2</v>
          </cell>
          <cell r="D9">
            <v>5.8713910547608147E-2</v>
          </cell>
          <cell r="E9">
            <v>5.8654422822130202E-2</v>
          </cell>
          <cell r="F9">
            <v>0.10669865138809458</v>
          </cell>
          <cell r="G9">
            <v>0.11438393933602546</v>
          </cell>
          <cell r="H9">
            <v>4.5419403005762755E-2</v>
          </cell>
        </row>
        <row r="10">
          <cell r="B10">
            <v>4.1666666666669168E-4</v>
          </cell>
          <cell r="C10">
            <v>0.20383321499324497</v>
          </cell>
          <cell r="D10">
            <v>-2.0359340509705757E-2</v>
          </cell>
          <cell r="E10">
            <v>-0.11145989523834963</v>
          </cell>
          <cell r="F10">
            <v>4.3670295874585381E-3</v>
          </cell>
          <cell r="G10">
            <v>-4.1361596302310899E-2</v>
          </cell>
          <cell r="H10">
            <v>-3.6290561484758684E-2</v>
          </cell>
        </row>
        <row r="11">
          <cell r="B11">
            <v>4.1666666666669168E-4</v>
          </cell>
          <cell r="C11">
            <v>-1.1615522278134496E-2</v>
          </cell>
          <cell r="D11">
            <v>-1.0464613138024013E-2</v>
          </cell>
          <cell r="E11">
            <v>9.5543418578658806E-2</v>
          </cell>
          <cell r="F11">
            <v>-4.4768744828071212E-3</v>
          </cell>
          <cell r="G11">
            <v>3.0067843716462928E-2</v>
          </cell>
          <cell r="H11">
            <v>7.1957555664610207E-2</v>
          </cell>
        </row>
        <row r="12">
          <cell r="B12">
            <v>4.1666666666669168E-4</v>
          </cell>
          <cell r="C12">
            <v>6.4886075771085058E-2</v>
          </cell>
          <cell r="D12">
            <v>3.7466189095951598E-2</v>
          </cell>
          <cell r="E12">
            <v>-4.2474088433089238E-2</v>
          </cell>
          <cell r="F12">
            <v>4.9580943103346015E-2</v>
          </cell>
          <cell r="G12">
            <v>5.0924679289061948E-2</v>
          </cell>
          <cell r="H12">
            <v>7.2853866732988368E-2</v>
          </cell>
        </row>
        <row r="13">
          <cell r="B13">
            <v>4.1666666666669168E-4</v>
          </cell>
          <cell r="C13">
            <v>1.4721383853614536E-2</v>
          </cell>
          <cell r="D13">
            <v>-3.5914703320433228E-2</v>
          </cell>
          <cell r="E13">
            <v>-2.8457400814257312E-2</v>
          </cell>
          <cell r="F13">
            <v>5.2020673481530805E-2</v>
          </cell>
          <cell r="G13">
            <v>3.3619784797586194E-3</v>
          </cell>
          <cell r="H13">
            <v>-9.6486531470767363E-3</v>
          </cell>
        </row>
        <row r="14">
          <cell r="B14">
            <v>4.1666666666669168E-4</v>
          </cell>
          <cell r="C14">
            <v>7.0413070068122169E-2</v>
          </cell>
          <cell r="D14">
            <v>4.0499819047170857E-2</v>
          </cell>
          <cell r="E14">
            <v>-7.0862581126892268E-2</v>
          </cell>
          <cell r="F14">
            <v>4.3955380878902439E-2</v>
          </cell>
          <cell r="G14">
            <v>2.4713177576153343E-2</v>
          </cell>
          <cell r="H14">
            <v>6.934071123114656E-2</v>
          </cell>
        </row>
        <row r="15">
          <cell r="B15">
            <v>4.1666666666669168E-4</v>
          </cell>
          <cell r="C15">
            <v>6.8736286505895097E-2</v>
          </cell>
          <cell r="D15">
            <v>7.1522794021653235E-2</v>
          </cell>
          <cell r="E15">
            <v>8.0619591765528024E-3</v>
          </cell>
          <cell r="F15">
            <v>2.2889402420853779E-2</v>
          </cell>
          <cell r="G15">
            <v>7.5212100943765792E-2</v>
          </cell>
          <cell r="H15">
            <v>6.7628941973069207E-2</v>
          </cell>
        </row>
        <row r="16">
          <cell r="B16">
            <v>4.1666666666669168E-4</v>
          </cell>
          <cell r="C16">
            <v>0.1836716084725418</v>
          </cell>
          <cell r="D16">
            <v>-4.9964262842551045E-2</v>
          </cell>
          <cell r="E16">
            <v>0.12925455482301684</v>
          </cell>
          <cell r="F16">
            <v>7.8473306485657202E-2</v>
          </cell>
          <cell r="G16">
            <v>5.2647355315350114E-2</v>
          </cell>
          <cell r="H16">
            <v>-1.795482883721734E-2</v>
          </cell>
        </row>
        <row r="17">
          <cell r="B17">
            <v>4.1666666666669168E-4</v>
          </cell>
          <cell r="C17">
            <v>2.1882415011094704E-2</v>
          </cell>
          <cell r="D17">
            <v>-6.2251646046400877E-2</v>
          </cell>
          <cell r="E17">
            <v>-3.2266877159799034E-2</v>
          </cell>
          <cell r="F17">
            <v>3.7250770316351375E-3</v>
          </cell>
          <cell r="G17">
            <v>-6.3178143572489479E-2</v>
          </cell>
          <cell r="H17">
            <v>1.146848053361723E-2</v>
          </cell>
        </row>
        <row r="18">
          <cell r="B18">
            <v>4.1666666666669168E-4</v>
          </cell>
          <cell r="C18">
            <v>-9.4652266678084657E-2</v>
          </cell>
          <cell r="D18">
            <v>1.7971338619929077E-2</v>
          </cell>
          <cell r="E18">
            <v>-0.25392041020545342</v>
          </cell>
          <cell r="F18">
            <v>-4.9063116166728905E-2</v>
          </cell>
          <cell r="G18">
            <v>-2.5899590769436719E-2</v>
          </cell>
          <cell r="H18">
            <v>8.8040577771516249E-2</v>
          </cell>
        </row>
        <row r="19">
          <cell r="B19">
            <v>4.1666666666669168E-4</v>
          </cell>
          <cell r="C19">
            <v>1.7175000378359791E-2</v>
          </cell>
          <cell r="D19">
            <v>1.2810065593357386E-2</v>
          </cell>
          <cell r="E19">
            <v>9.9254607636056758E-2</v>
          </cell>
          <cell r="F19">
            <v>-1.0879735966353552E-2</v>
          </cell>
          <cell r="G19">
            <v>3.1181918665039329E-2</v>
          </cell>
          <cell r="H19">
            <v>2.0785121891949251E-2</v>
          </cell>
        </row>
        <row r="20">
          <cell r="B20">
            <v>4.1666666666669168E-4</v>
          </cell>
          <cell r="C20">
            <v>5.4263059135517253E-2</v>
          </cell>
          <cell r="D20">
            <v>2.4514760352525998E-2</v>
          </cell>
          <cell r="E20">
            <v>-3.1698211162267634E-2</v>
          </cell>
          <cell r="F20">
            <v>-1.1347139324484107E-2</v>
          </cell>
          <cell r="G20">
            <v>7.7370025486700996E-3</v>
          </cell>
          <cell r="H20">
            <v>5.1397737813907544E-2</v>
          </cell>
        </row>
        <row r="21">
          <cell r="B21">
            <v>4.1666666666669168E-4</v>
          </cell>
          <cell r="C21">
            <v>-4.3457771144399901E-2</v>
          </cell>
          <cell r="D21">
            <v>7.3057010802672143E-2</v>
          </cell>
          <cell r="E21">
            <v>0.18604326037777522</v>
          </cell>
          <cell r="F21">
            <v>-2.6610157750771073E-2</v>
          </cell>
          <cell r="G21">
            <v>-9.2720429184523806E-2</v>
          </cell>
          <cell r="H21">
            <v>-0.15420185565220182</v>
          </cell>
        </row>
        <row r="22">
          <cell r="B22">
            <v>4.1666666666669168E-4</v>
          </cell>
          <cell r="C22">
            <v>6.0121245398347588E-2</v>
          </cell>
          <cell r="D22">
            <v>3.476116965037105E-2</v>
          </cell>
          <cell r="E22">
            <v>-0.14002146432679533</v>
          </cell>
          <cell r="F22">
            <v>9.8185091655192125E-2</v>
          </cell>
          <cell r="G22">
            <v>8.2226785161625779E-2</v>
          </cell>
          <cell r="H22">
            <v>-3.3521401779923578E-3</v>
          </cell>
        </row>
        <row r="23">
          <cell r="B23">
            <v>4.1666666666669168E-4</v>
          </cell>
          <cell r="C23">
            <v>-3.8655116857566646E-2</v>
          </cell>
          <cell r="D23">
            <v>3.7973498703579515E-2</v>
          </cell>
          <cell r="E23">
            <v>1.1737430614063776E-2</v>
          </cell>
          <cell r="F23">
            <v>2.1955855785365194E-3</v>
          </cell>
          <cell r="G23">
            <v>-7.839664797580399E-3</v>
          </cell>
          <cell r="H23">
            <v>-0.11716848012673074</v>
          </cell>
        </row>
        <row r="24">
          <cell r="B24">
            <v>4.1666666666669168E-4</v>
          </cell>
          <cell r="C24">
            <v>8.6435952314941986E-2</v>
          </cell>
          <cell r="D24">
            <v>-2.3559215535848315E-2</v>
          </cell>
          <cell r="E24">
            <v>-0.13043906620602172</v>
          </cell>
          <cell r="F24">
            <v>-1.5302343365256951E-2</v>
          </cell>
          <cell r="G24">
            <v>-1.3038038491004857E-2</v>
          </cell>
          <cell r="H24">
            <v>-0.14962090553867916</v>
          </cell>
        </row>
        <row r="25">
          <cell r="B25">
            <v>4.1666666666669168E-4</v>
          </cell>
          <cell r="C25">
            <v>-4.6901458865107888E-2</v>
          </cell>
          <cell r="D25">
            <v>3.7587304137085102E-2</v>
          </cell>
          <cell r="E25">
            <v>0.24217048452924281</v>
          </cell>
          <cell r="F25">
            <v>-3.4439782911228713E-2</v>
          </cell>
          <cell r="G25">
            <v>-8.6109761359611639E-2</v>
          </cell>
          <cell r="H25">
            <v>-0.233507246537422</v>
          </cell>
        </row>
        <row r="26">
          <cell r="B26">
            <v>4.1666666666669168E-4</v>
          </cell>
          <cell r="C26">
            <v>-2.3090620291056987E-2</v>
          </cell>
          <cell r="D26">
            <v>1.1754898304745532E-2</v>
          </cell>
          <cell r="E26">
            <v>3.8271667533513146E-2</v>
          </cell>
          <cell r="F26">
            <v>2.668779636846395E-2</v>
          </cell>
          <cell r="G26">
            <v>3.8550151214752311E-2</v>
          </cell>
          <cell r="H26">
            <v>8.3858796368557628E-2</v>
          </cell>
        </row>
        <row r="27">
          <cell r="B27">
            <v>4.1666666666669168E-4</v>
          </cell>
          <cell r="C27">
            <v>-6.7922583829774633E-2</v>
          </cell>
          <cell r="D27">
            <v>-8.9444165664325503E-2</v>
          </cell>
          <cell r="E27">
            <v>-5.1761978872816167E-2</v>
          </cell>
          <cell r="F27">
            <v>-0.13015820868377431</v>
          </cell>
          <cell r="G27">
            <v>-0.35026993544481905</v>
          </cell>
          <cell r="H27">
            <v>-9.3578258181797089E-2</v>
          </cell>
        </row>
        <row r="28">
          <cell r="B28">
            <v>4.1666666666669168E-4</v>
          </cell>
          <cell r="C28">
            <v>0.1787492737084948</v>
          </cell>
          <cell r="D28">
            <v>8.0761080095943766E-2</v>
          </cell>
          <cell r="E28">
            <v>-8.0628803139504768E-2</v>
          </cell>
          <cell r="F28">
            <v>5.8489241776234914E-2</v>
          </cell>
          <cell r="G28">
            <v>9.8939955019364478E-2</v>
          </cell>
          <cell r="H28">
            <v>0.21805533441396271</v>
          </cell>
        </row>
        <row r="29">
          <cell r="B29">
            <v>4.1666666666669168E-4</v>
          </cell>
          <cell r="C29">
            <v>0.13183138047230028</v>
          </cell>
          <cell r="D29">
            <v>-5.2851354228752772E-3</v>
          </cell>
          <cell r="E29">
            <v>4.1033080965940473E-2</v>
          </cell>
          <cell r="F29">
            <v>1.636314861101168E-2</v>
          </cell>
          <cell r="G29">
            <v>1.9132045313359436E-2</v>
          </cell>
          <cell r="H29">
            <v>2.8292784444144337E-2</v>
          </cell>
        </row>
        <row r="30">
          <cell r="B30">
            <v>4.1666666666669168E-4</v>
          </cell>
          <cell r="C30">
            <v>-0.13777144072454298</v>
          </cell>
          <cell r="D30">
            <v>1.694658877514163E-2</v>
          </cell>
          <cell r="E30">
            <v>-0.13365647859784455</v>
          </cell>
          <cell r="F30">
            <v>-3.0451371811992669E-2</v>
          </cell>
          <cell r="G30">
            <v>2.2627273256337213E-3</v>
          </cell>
          <cell r="H30">
            <v>-5.28521993380262E-2</v>
          </cell>
        </row>
        <row r="31">
          <cell r="B31">
            <v>4.1666666666669168E-4</v>
          </cell>
          <cell r="C31">
            <v>-9.8274649152378293E-3</v>
          </cell>
          <cell r="D31">
            <v>-4.7830248629383613E-2</v>
          </cell>
          <cell r="E31">
            <v>-0.15912386019829744</v>
          </cell>
          <cell r="F31">
            <v>0.13662583580373738</v>
          </cell>
          <cell r="G31">
            <v>4.7185729150117879E-2</v>
          </cell>
          <cell r="H31">
            <v>0.19112442448316147</v>
          </cell>
        </row>
        <row r="32">
          <cell r="B32">
            <v>4.1666666666669168E-4</v>
          </cell>
          <cell r="C32">
            <v>-0.10040395072581282</v>
          </cell>
          <cell r="D32">
            <v>-6.9177941341839064E-2</v>
          </cell>
          <cell r="E32">
            <v>-0.25394527476252787</v>
          </cell>
          <cell r="F32">
            <v>-8.3336654601268281E-2</v>
          </cell>
          <cell r="G32">
            <v>-0.20540878344584612</v>
          </cell>
          <cell r="H32">
            <v>-0.29702508660663235</v>
          </cell>
        </row>
        <row r="33">
          <cell r="B33">
            <v>4.1666666666669168E-4</v>
          </cell>
          <cell r="C33">
            <v>6.9240303060609881E-2</v>
          </cell>
          <cell r="D33">
            <v>-2.8295680048635832E-3</v>
          </cell>
          <cell r="E33">
            <v>0.18801210632781884</v>
          </cell>
          <cell r="F33">
            <v>5.3649881198037826E-2</v>
          </cell>
          <cell r="G33">
            <v>6.2255030454934752E-2</v>
          </cell>
          <cell r="H33">
            <v>0.15264829328864912</v>
          </cell>
        </row>
        <row r="34">
          <cell r="B34">
            <v>4.1666666666669168E-4</v>
          </cell>
          <cell r="C34">
            <v>-6.4771311324646474E-2</v>
          </cell>
          <cell r="D34">
            <v>1.5157507122742987E-2</v>
          </cell>
          <cell r="E34">
            <v>7.8092385743495391E-2</v>
          </cell>
          <cell r="F34">
            <v>3.687860364247298E-2</v>
          </cell>
          <cell r="G34">
            <v>4.1751930399048898E-2</v>
          </cell>
          <cell r="H34">
            <v>4.7871930121647373E-2</v>
          </cell>
        </row>
        <row r="35">
          <cell r="B35">
            <v>4.1666666666669168E-4</v>
          </cell>
          <cell r="C35">
            <v>6.4990999508172928E-2</v>
          </cell>
          <cell r="D35">
            <v>-8.5286670228620284E-2</v>
          </cell>
          <cell r="E35">
            <v>-6.8516946031121004E-2</v>
          </cell>
          <cell r="F35">
            <v>-4.7328641161520232E-2</v>
          </cell>
          <cell r="G35">
            <v>-7.2462833435120347E-2</v>
          </cell>
          <cell r="H35">
            <v>-0.16622973158869356</v>
          </cell>
        </row>
        <row r="36">
          <cell r="B36">
            <v>4.1666666666669168E-4</v>
          </cell>
          <cell r="C36">
            <v>5.0226862008011332E-2</v>
          </cell>
          <cell r="D36">
            <v>5.7967359473719518E-2</v>
          </cell>
          <cell r="E36">
            <v>6.5449479657767096E-2</v>
          </cell>
          <cell r="F36">
            <v>6.8847194453624888E-2</v>
          </cell>
          <cell r="G36">
            <v>-8.5791366941412942E-2</v>
          </cell>
          <cell r="H36">
            <v>-3.4360836294120636E-3</v>
          </cell>
        </row>
        <row r="37">
          <cell r="B37">
            <v>4.1666666666669168E-4</v>
          </cell>
          <cell r="C37">
            <v>-0.11272640177914113</v>
          </cell>
          <cell r="D37">
            <v>-3.2451621261553154E-2</v>
          </cell>
          <cell r="E37">
            <v>0.26806128532861223</v>
          </cell>
          <cell r="F37">
            <v>5.9619588503501915E-2</v>
          </cell>
          <cell r="G37">
            <v>5.1518268572330501E-2</v>
          </cell>
          <cell r="H37">
            <v>0.1098206905545097</v>
          </cell>
        </row>
        <row r="38">
          <cell r="B38">
            <v>4.1666666666669168E-4</v>
          </cell>
          <cell r="C38">
            <v>7.4444126228630433E-2</v>
          </cell>
          <cell r="D38">
            <v>3.5116277173787569E-3</v>
          </cell>
          <cell r="E38">
            <v>4.6592150400193252E-2</v>
          </cell>
          <cell r="F38">
            <v>6.1287254219428045E-2</v>
          </cell>
          <cell r="G38">
            <v>4.7273104174851914E-2</v>
          </cell>
          <cell r="H38">
            <v>-4.0463909469035803E-3</v>
          </cell>
        </row>
        <row r="39">
          <cell r="B39">
            <v>4.1666666666669168E-4</v>
          </cell>
          <cell r="C39">
            <v>-0.11114515300859509</v>
          </cell>
          <cell r="D39">
            <v>-1.2922657855900521E-3</v>
          </cell>
          <cell r="E39">
            <v>0.23735979014503106</v>
          </cell>
          <cell r="F39">
            <v>5.6365495260906277E-2</v>
          </cell>
          <cell r="G39">
            <v>-5.6816669337914356E-2</v>
          </cell>
          <cell r="H39">
            <v>0.14730486307808868</v>
          </cell>
        </row>
        <row r="40">
          <cell r="B40">
            <v>4.1666666666669168E-4</v>
          </cell>
          <cell r="C40">
            <v>-2.3260958470331862E-2</v>
          </cell>
          <cell r="D40">
            <v>-0.11220155932097312</v>
          </cell>
          <cell r="E40">
            <v>0.44157829158452472</v>
          </cell>
          <cell r="F40">
            <v>-5.1821996931512133E-2</v>
          </cell>
          <cell r="G40">
            <v>-4.0190484360530028E-2</v>
          </cell>
          <cell r="H40">
            <v>-9.5987236574697446E-2</v>
          </cell>
        </row>
        <row r="41">
          <cell r="B41">
            <v>4.1666666666669168E-4</v>
          </cell>
          <cell r="C41">
            <v>-0.1457290483174096</v>
          </cell>
          <cell r="D41">
            <v>-7.8641598718093231E-2</v>
          </cell>
          <cell r="E41">
            <v>2.6424369437642023E-2</v>
          </cell>
          <cell r="F41">
            <v>-0.12458818284384329</v>
          </cell>
          <cell r="G41">
            <v>-2.4283020314885398E-2</v>
          </cell>
          <cell r="H41">
            <v>-0.15560493339013359</v>
          </cell>
        </row>
        <row r="42">
          <cell r="B42">
            <v>4.1666666666669168E-4</v>
          </cell>
          <cell r="C42">
            <v>-0.60635345516160144</v>
          </cell>
          <cell r="D42">
            <v>-0.7928457139471794</v>
          </cell>
          <cell r="E42">
            <v>-0.24278154281370962</v>
          </cell>
          <cell r="F42">
            <v>-0.25439507546613793</v>
          </cell>
          <cell r="G42">
            <v>-0.15202765822031297</v>
          </cell>
          <cell r="H42">
            <v>-0.57608349486027988</v>
          </cell>
        </row>
        <row r="43">
          <cell r="B43">
            <v>4.1666666666669168E-4</v>
          </cell>
          <cell r="C43">
            <v>-5.5983702754874305E-2</v>
          </cell>
          <cell r="D43">
            <v>0.19646931652494801</v>
          </cell>
          <cell r="E43">
            <v>0.40020960790172638</v>
          </cell>
          <cell r="F43">
            <v>6.170225396367187E-2</v>
          </cell>
          <cell r="G43">
            <v>4.9452536650101631E-2</v>
          </cell>
          <cell r="H43">
            <v>0.35136097095526242</v>
          </cell>
        </row>
        <row r="44">
          <cell r="B44">
            <v>4.1666666666669168E-4</v>
          </cell>
          <cell r="C44">
            <v>3.3676984796220159E-2</v>
          </cell>
          <cell r="D44">
            <v>-0.14599651207985387</v>
          </cell>
          <cell r="E44">
            <v>6.5730404002133078E-2</v>
          </cell>
          <cell r="F44">
            <v>2.6394433695849411E-2</v>
          </cell>
          <cell r="G44">
            <v>2.9458535648025991E-2</v>
          </cell>
          <cell r="H44">
            <v>-2.6658767601857713E-2</v>
          </cell>
        </row>
        <row r="45">
          <cell r="B45">
            <v>4.1666666666669168E-4</v>
          </cell>
          <cell r="C45">
            <v>0.228545433760386</v>
          </cell>
          <cell r="D45">
            <v>0.16982307292913459</v>
          </cell>
          <cell r="E45">
            <v>0.25710868164736822</v>
          </cell>
          <cell r="F45">
            <v>-3.3968985510682156E-2</v>
          </cell>
          <cell r="G45">
            <v>7.1379741612608669E-2</v>
          </cell>
          <cell r="H45">
            <v>-0.11154355096008546</v>
          </cell>
        </row>
        <row r="46">
          <cell r="B46">
            <v>4.1666666666669168E-4</v>
          </cell>
          <cell r="C46">
            <v>-0.14852913818530447</v>
          </cell>
          <cell r="D46">
            <v>-9.2316759610396482E-2</v>
          </cell>
          <cell r="E46">
            <v>0.28142067206498661</v>
          </cell>
          <cell r="F46">
            <v>2.7059814658295531E-2</v>
          </cell>
          <cell r="G46">
            <v>0.18791632467556296</v>
          </cell>
          <cell r="H46">
            <v>-2.804428313170829E-2</v>
          </cell>
        </row>
        <row r="47">
          <cell r="B47">
            <v>4.1666666666669168E-4</v>
          </cell>
          <cell r="C47">
            <v>8.3852424923252553E-2</v>
          </cell>
          <cell r="D47">
            <v>0.10451796414785787</v>
          </cell>
          <cell r="E47">
            <v>0.5547192888639787</v>
          </cell>
          <cell r="F47">
            <v>4.5773035947319671E-2</v>
          </cell>
          <cell r="G47">
            <v>0.26655794594371407</v>
          </cell>
          <cell r="H47">
            <v>0.18844658895205826</v>
          </cell>
        </row>
        <row r="48">
          <cell r="B48">
            <v>4.1666666666669168E-4</v>
          </cell>
          <cell r="C48">
            <v>-3.8927496932536547E-2</v>
          </cell>
          <cell r="D48">
            <v>-4.7847308212929068E-2</v>
          </cell>
          <cell r="E48">
            <v>-0.14976220300395615</v>
          </cell>
          <cell r="F48">
            <v>-3.9911600219308875E-2</v>
          </cell>
          <cell r="G48">
            <v>0.13462251461199773</v>
          </cell>
          <cell r="H48">
            <v>-0.1970434528883416</v>
          </cell>
        </row>
        <row r="49">
          <cell r="B49">
            <v>4.1666666666669168E-4</v>
          </cell>
          <cell r="C49">
            <v>-0.13500199596024251</v>
          </cell>
          <cell r="D49">
            <v>-2.9337648404787784E-2</v>
          </cell>
          <cell r="E49">
            <v>-0.10037180170256467</v>
          </cell>
          <cell r="F49">
            <v>1.8218778823796678E-2</v>
          </cell>
          <cell r="G49">
            <v>3.3974649744389358E-2</v>
          </cell>
          <cell r="H49">
            <v>8.5968639362832486E-3</v>
          </cell>
        </row>
        <row r="50">
          <cell r="B50">
            <v>4.1666666666669168E-4</v>
          </cell>
          <cell r="C50">
            <v>0.37796484869228997</v>
          </cell>
          <cell r="D50">
            <v>0.29200378748696643</v>
          </cell>
          <cell r="E50">
            <v>0.38030845271602076</v>
          </cell>
          <cell r="F50">
            <v>0.19352812906065897</v>
          </cell>
          <cell r="G50">
            <v>9.9376603455012411E-2</v>
          </cell>
          <cell r="H50">
            <v>0.32753714929189559</v>
          </cell>
        </row>
        <row r="51">
          <cell r="B51">
            <v>4.1666666666669168E-4</v>
          </cell>
          <cell r="C51">
            <v>1.5773526463324479E-2</v>
          </cell>
          <cell r="D51">
            <v>3.2293537094123408E-2</v>
          </cell>
          <cell r="E51">
            <v>0.21773077902799401</v>
          </cell>
          <cell r="F51">
            <v>7.5070922119632469E-2</v>
          </cell>
          <cell r="G51">
            <v>-9.879850768509589E-2</v>
          </cell>
          <cell r="H51">
            <v>0.11572455137700616</v>
          </cell>
        </row>
        <row r="52">
          <cell r="B52">
            <v>4.1666666666669168E-4</v>
          </cell>
          <cell r="C52">
            <v>-9.7419268688334837E-2</v>
          </cell>
          <cell r="D52">
            <v>0.10155628530861864</v>
          </cell>
          <cell r="E52">
            <v>0.11734370095013398</v>
          </cell>
          <cell r="F52">
            <v>1.251288306823195E-2</v>
          </cell>
          <cell r="G52">
            <v>-9.595088125054109E-2</v>
          </cell>
          <cell r="H52">
            <v>-0.12542318266538641</v>
          </cell>
        </row>
        <row r="53">
          <cell r="B53">
            <v>4.1666666666669168E-4</v>
          </cell>
          <cell r="C53">
            <v>8.77963482623592E-2</v>
          </cell>
          <cell r="D53">
            <v>0.19483305173617099</v>
          </cell>
          <cell r="E53">
            <v>-0.16103822558046307</v>
          </cell>
          <cell r="F53">
            <v>0.14151327131876659</v>
          </cell>
          <cell r="G53">
            <v>7.826952262502862E-2</v>
          </cell>
          <cell r="H53">
            <v>0.28029524666584421</v>
          </cell>
        </row>
        <row r="54">
          <cell r="B54">
            <v>4.1666666666669168E-4</v>
          </cell>
          <cell r="C54">
            <v>0.18353148679481834</v>
          </cell>
          <cell r="D54">
            <v>7.4992965841931322E-3</v>
          </cell>
          <cell r="E54">
            <v>-1.1269790253809298E-2</v>
          </cell>
          <cell r="F54">
            <v>3.380412532832603E-2</v>
          </cell>
          <cell r="G54">
            <v>0.10981428224021408</v>
          </cell>
          <cell r="H54">
            <v>-4.9484953819491397E-2</v>
          </cell>
        </row>
        <row r="55">
          <cell r="B55">
            <v>4.1666666666669168E-4</v>
          </cell>
          <cell r="C55">
            <v>-8.3519890190256824E-2</v>
          </cell>
          <cell r="D55">
            <v>6.7708753357083665E-2</v>
          </cell>
          <cell r="E55">
            <v>6.0292562100627417E-2</v>
          </cell>
          <cell r="F55">
            <v>1.0325669215978691E-2</v>
          </cell>
          <cell r="G55">
            <v>2.4434445631633508E-2</v>
          </cell>
          <cell r="H55">
            <v>2.3880955469784561E-2</v>
          </cell>
        </row>
        <row r="56">
          <cell r="B56">
            <v>4.1666666666669168E-4</v>
          </cell>
          <cell r="C56">
            <v>5.2824304811248314E-2</v>
          </cell>
          <cell r="D56">
            <v>6.5135891437349089E-2</v>
          </cell>
          <cell r="E56">
            <v>-0.12637238783180993</v>
          </cell>
          <cell r="F56">
            <v>7.1483147971422037E-2</v>
          </cell>
          <cell r="G56">
            <v>8.1019892320422157E-2</v>
          </cell>
          <cell r="H56">
            <v>2.6666206376589729E-2</v>
          </cell>
        </row>
        <row r="57">
          <cell r="B57">
            <v>4.1666666666669168E-4</v>
          </cell>
          <cell r="C57">
            <v>-3.0665422155266478E-2</v>
          </cell>
          <cell r="D57">
            <v>1.5368838477428202E-2</v>
          </cell>
          <cell r="E57">
            <v>8.3548000592178484E-2</v>
          </cell>
          <cell r="F57">
            <v>-5.4425951079994948E-2</v>
          </cell>
          <cell r="G57">
            <v>-5.3768952575513937E-2</v>
          </cell>
          <cell r="H57">
            <v>-7.5339483680506331E-2</v>
          </cell>
        </row>
        <row r="58">
          <cell r="B58">
            <v>4.1666666666669168E-4</v>
          </cell>
          <cell r="C58">
            <v>-5.6147275905582092E-2</v>
          </cell>
          <cell r="D58">
            <v>-3.0819632141530797E-2</v>
          </cell>
          <cell r="E58">
            <v>1.0973846124770689E-2</v>
          </cell>
          <cell r="F58">
            <v>-2.4470835079646529E-2</v>
          </cell>
          <cell r="G58">
            <v>-6.1116554931278488E-2</v>
          </cell>
          <cell r="H58">
            <v>-0.2181478780912339</v>
          </cell>
        </row>
        <row r="59">
          <cell r="B59">
            <v>4.1666666666669168E-4</v>
          </cell>
          <cell r="C59">
            <v>-3.1304390626814296E-2</v>
          </cell>
          <cell r="D59">
            <v>7.1579615971217314E-2</v>
          </cell>
          <cell r="E59">
            <v>6.8224184013215797E-2</v>
          </cell>
          <cell r="F59">
            <v>5.8175213794331798E-2</v>
          </cell>
          <cell r="G59">
            <v>-5.2280816305207256E-2</v>
          </cell>
          <cell r="H59">
            <v>3.3599800338926171E-2</v>
          </cell>
        </row>
        <row r="60">
          <cell r="B60">
            <v>4.1666666666669168E-4</v>
          </cell>
          <cell r="C60">
            <v>2.0025584609514231E-3</v>
          </cell>
          <cell r="D60">
            <v>-3.3888628451824727E-2</v>
          </cell>
          <cell r="E60">
            <v>5.2632594535101593E-2</v>
          </cell>
          <cell r="F60">
            <v>2.3113177520045193E-2</v>
          </cell>
          <cell r="G60">
            <v>-0.19193521578120049</v>
          </cell>
          <cell r="H60">
            <v>-0.18222324321010364</v>
          </cell>
        </row>
        <row r="61">
          <cell r="B61">
            <v>4.1666666666669168E-4</v>
          </cell>
          <cell r="C61">
            <v>-6.0491085505775088E-2</v>
          </cell>
          <cell r="D61">
            <v>0.13147599517325534</v>
          </cell>
          <cell r="E61">
            <v>0.36223025380670115</v>
          </cell>
          <cell r="F61">
            <v>3.7176735708227743E-2</v>
          </cell>
          <cell r="G61">
            <v>7.4267576188630904E-2</v>
          </cell>
          <cell r="H61">
            <v>5.7879262455166072E-2</v>
          </cell>
        </row>
        <row r="62">
          <cell r="B62">
            <v>4.1666666666669168E-4</v>
          </cell>
          <cell r="C62">
            <v>2.7891250239867566E-2</v>
          </cell>
          <cell r="D62">
            <v>1.6322607575065796E-2</v>
          </cell>
          <cell r="E62">
            <v>6.2957954083949053E-2</v>
          </cell>
          <cell r="F62">
            <v>4.1271977565960731E-3</v>
          </cell>
          <cell r="G62">
            <v>3.5600631398993313E-3</v>
          </cell>
          <cell r="H62">
            <v>4.2353060986615114E-2</v>
          </cell>
        </row>
      </sheetData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D7AB-E9D2-4583-BB38-049896D03146}">
  <dimension ref="A1:R54"/>
  <sheetViews>
    <sheetView tabSelected="1" workbookViewId="0">
      <selection activeCell="I3" sqref="I3"/>
    </sheetView>
  </sheetViews>
  <sheetFormatPr defaultRowHeight="14.25" x14ac:dyDescent="0.2"/>
  <cols>
    <col min="1" max="1" width="10.85546875" style="5" customWidth="1"/>
    <col min="2" max="8" width="9.140625" style="5"/>
    <col min="9" max="9" width="10.28515625" style="5" customWidth="1"/>
    <col min="10" max="14" width="9.140625" style="5"/>
    <col min="15" max="15" width="9.42578125" style="5" bestFit="1" customWidth="1"/>
    <col min="16" max="16384" width="9.140625" style="5"/>
  </cols>
  <sheetData>
    <row r="1" spans="1:18" x14ac:dyDescent="0.2">
      <c r="A1" s="20" t="s">
        <v>0</v>
      </c>
      <c r="B1" s="23"/>
      <c r="C1" s="19"/>
      <c r="D1" s="23"/>
      <c r="E1" s="23"/>
      <c r="F1" s="23"/>
      <c r="G1" s="23"/>
      <c r="H1" s="23"/>
      <c r="I1" s="9" t="s">
        <v>17</v>
      </c>
      <c r="J1" s="19"/>
      <c r="K1" s="19"/>
      <c r="L1" s="19"/>
    </row>
    <row r="2" spans="1:18" x14ac:dyDescent="0.2">
      <c r="A2" s="23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9" t="s">
        <v>11</v>
      </c>
      <c r="J2" s="19"/>
      <c r="K2" s="19"/>
      <c r="L2" s="19"/>
    </row>
    <row r="3" spans="1:18" x14ac:dyDescent="0.2">
      <c r="A3" s="2" t="s">
        <v>2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21">
        <f>R12+R4*($R$13-$R$12)</f>
        <v>0.03</v>
      </c>
      <c r="J3" s="19" t="s">
        <v>30</v>
      </c>
      <c r="K3" s="19"/>
      <c r="L3" s="19"/>
      <c r="Q3" s="32"/>
      <c r="R3" s="32" t="s">
        <v>48</v>
      </c>
    </row>
    <row r="4" spans="1:18" x14ac:dyDescent="0.2">
      <c r="A4" s="2" t="s">
        <v>3</v>
      </c>
      <c r="B4" s="4">
        <v>0</v>
      </c>
      <c r="C4" s="4">
        <v>0.19796737802909309</v>
      </c>
      <c r="D4" s="4">
        <v>0.13646500968806857</v>
      </c>
      <c r="E4" s="4">
        <v>4.9529976823308237E-2</v>
      </c>
      <c r="F4" s="4">
        <v>6.6109921606076968E-2</v>
      </c>
      <c r="G4" s="4">
        <v>5.3480555441215216E-2</v>
      </c>
      <c r="H4" s="4">
        <v>0.11702653106420038</v>
      </c>
      <c r="I4" s="21">
        <f t="shared" ref="I4:I9" si="0">R13+R5*($R$13-$R$12)</f>
        <v>0.14200000000000002</v>
      </c>
      <c r="J4" s="19" t="s">
        <v>29</v>
      </c>
      <c r="K4" s="19"/>
      <c r="L4" s="19"/>
      <c r="Q4" s="33" t="s">
        <v>2</v>
      </c>
      <c r="R4" s="34">
        <v>0</v>
      </c>
    </row>
    <row r="5" spans="1:18" x14ac:dyDescent="0.2">
      <c r="A5" s="2" t="s">
        <v>4</v>
      </c>
      <c r="B5" s="4">
        <v>0</v>
      </c>
      <c r="C5" s="4">
        <v>0.13646500968806857</v>
      </c>
      <c r="D5" s="4">
        <v>0.20401050090195771</v>
      </c>
      <c r="E5" s="4">
        <v>9.4518007871879556E-2</v>
      </c>
      <c r="F5" s="4">
        <v>7.2435335393803341E-2</v>
      </c>
      <c r="G5" s="4">
        <v>5.3126317366977795E-2</v>
      </c>
      <c r="H5" s="4">
        <v>0.15539784403002538</v>
      </c>
      <c r="I5" s="21">
        <f t="shared" si="0"/>
        <v>7.3999999999999996E-2</v>
      </c>
      <c r="J5" s="19" t="s">
        <v>28</v>
      </c>
      <c r="K5" s="19"/>
      <c r="L5" s="19"/>
      <c r="Q5" s="33" t="s">
        <v>3</v>
      </c>
      <c r="R5" s="34">
        <v>1.24</v>
      </c>
    </row>
    <row r="6" spans="1:18" x14ac:dyDescent="0.2">
      <c r="A6" s="2" t="s">
        <v>5</v>
      </c>
      <c r="B6" s="4">
        <v>0</v>
      </c>
      <c r="C6" s="4">
        <v>4.9529976823308237E-2</v>
      </c>
      <c r="D6" s="4">
        <v>9.4518007871879556E-2</v>
      </c>
      <c r="E6" s="4">
        <v>0.35375762995185961</v>
      </c>
      <c r="F6" s="4">
        <v>3.3680314939919909E-2</v>
      </c>
      <c r="G6" s="4">
        <v>5.383965651047453E-2</v>
      </c>
      <c r="H6" s="4">
        <v>0.10799556696556187</v>
      </c>
      <c r="I6" s="21">
        <f t="shared" si="0"/>
        <v>0.129</v>
      </c>
      <c r="J6" s="19" t="s">
        <v>27</v>
      </c>
      <c r="K6" s="19"/>
      <c r="L6" s="19"/>
      <c r="Q6" s="33" t="s">
        <v>4</v>
      </c>
      <c r="R6" s="34">
        <v>1.48</v>
      </c>
    </row>
    <row r="7" spans="1:18" x14ac:dyDescent="0.2">
      <c r="A7" s="2" t="s">
        <v>6</v>
      </c>
      <c r="B7" s="4">
        <v>0</v>
      </c>
      <c r="C7" s="4">
        <v>6.6109921606076968E-2</v>
      </c>
      <c r="D7" s="4">
        <v>7.2435335393803341E-2</v>
      </c>
      <c r="E7" s="4">
        <v>3.3680314939919909E-2</v>
      </c>
      <c r="F7" s="4">
        <v>5.7556176629999622E-2</v>
      </c>
      <c r="G7" s="4">
        <v>4.0664381817625182E-2</v>
      </c>
      <c r="H7" s="4">
        <v>8.8704271632357293E-2</v>
      </c>
      <c r="I7" s="21">
        <f t="shared" si="0"/>
        <v>0.05</v>
      </c>
      <c r="J7" s="19" t="s">
        <v>26</v>
      </c>
      <c r="K7" s="19"/>
      <c r="L7" s="19"/>
      <c r="Q7" s="33" t="s">
        <v>5</v>
      </c>
      <c r="R7" s="34">
        <v>2.58</v>
      </c>
    </row>
    <row r="8" spans="1:18" x14ac:dyDescent="0.2">
      <c r="A8" s="2" t="s">
        <v>7</v>
      </c>
      <c r="B8" s="4">
        <v>0</v>
      </c>
      <c r="C8" s="4">
        <v>5.3480555441215216E-2</v>
      </c>
      <c r="D8" s="4">
        <v>5.3126317366977795E-2</v>
      </c>
      <c r="E8" s="4">
        <v>5.383965651047453E-2</v>
      </c>
      <c r="F8" s="4">
        <v>4.0664381817625182E-2</v>
      </c>
      <c r="G8" s="4">
        <v>0.10740101366091512</v>
      </c>
      <c r="H8" s="4">
        <v>8.946832172182706E-2</v>
      </c>
      <c r="I8" s="21">
        <f t="shared" si="0"/>
        <v>6.25E-2</v>
      </c>
      <c r="J8" s="19" t="s">
        <v>25</v>
      </c>
      <c r="K8" s="19"/>
      <c r="L8" s="19"/>
      <c r="Q8" s="33" t="s">
        <v>6</v>
      </c>
      <c r="R8" s="34">
        <v>1</v>
      </c>
    </row>
    <row r="9" spans="1:18" x14ac:dyDescent="0.2">
      <c r="A9" s="3" t="s">
        <v>8</v>
      </c>
      <c r="B9" s="4">
        <v>0</v>
      </c>
      <c r="C9" s="4">
        <v>0.11702653106420038</v>
      </c>
      <c r="D9" s="4">
        <v>0.15539784403002538</v>
      </c>
      <c r="E9" s="4">
        <v>0.10799556696556187</v>
      </c>
      <c r="F9" s="4">
        <v>8.8704271632357293E-2</v>
      </c>
      <c r="G9" s="4">
        <v>8.946832172182706E-2</v>
      </c>
      <c r="H9" s="4">
        <v>0.28664612543440104</v>
      </c>
      <c r="I9" s="21">
        <f t="shared" si="0"/>
        <v>7.6500000000000012E-2</v>
      </c>
      <c r="J9" s="19" t="s">
        <v>24</v>
      </c>
      <c r="K9" s="19"/>
      <c r="L9" s="19"/>
      <c r="Q9" s="33" t="s">
        <v>7</v>
      </c>
      <c r="R9" s="34">
        <v>1.25</v>
      </c>
    </row>
    <row r="10" spans="1:18" x14ac:dyDescent="0.2">
      <c r="J10" s="19"/>
      <c r="K10" s="19"/>
      <c r="L10" s="19"/>
      <c r="Q10" s="35" t="s">
        <v>8</v>
      </c>
      <c r="R10" s="34">
        <v>1.53</v>
      </c>
    </row>
    <row r="11" spans="1:18" ht="15" x14ac:dyDescent="0.25">
      <c r="A11" s="1" t="s">
        <v>9</v>
      </c>
      <c r="B11" s="8">
        <v>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7">
        <f>1-SUM(B11:G11)</f>
        <v>0</v>
      </c>
      <c r="I11" s="6" cm="1">
        <f t="array" ref="I11:I14">MMULT(B11:H14,I3:I9)</f>
        <v>0.03</v>
      </c>
      <c r="J11" s="20" t="s">
        <v>23</v>
      </c>
      <c r="K11" s="19"/>
      <c r="L11" s="19"/>
      <c r="Q11" s="32"/>
      <c r="R11" s="32"/>
    </row>
    <row r="12" spans="1:18" ht="15" x14ac:dyDescent="0.25">
      <c r="A12" s="1" t="s">
        <v>9</v>
      </c>
      <c r="B12" s="8">
        <v>0</v>
      </c>
      <c r="C12" s="8">
        <v>0.5</v>
      </c>
      <c r="D12" s="8">
        <v>0</v>
      </c>
      <c r="E12" s="8">
        <v>0.5</v>
      </c>
      <c r="F12" s="8">
        <v>0</v>
      </c>
      <c r="G12" s="8">
        <v>0</v>
      </c>
      <c r="H12" s="7">
        <f>1-SUM(B12:G12)</f>
        <v>0</v>
      </c>
      <c r="I12" s="6">
        <v>0.13550000000000001</v>
      </c>
      <c r="J12" s="20" t="s">
        <v>22</v>
      </c>
      <c r="K12" s="19"/>
      <c r="L12" s="19"/>
      <c r="Q12" s="36" t="s">
        <v>49</v>
      </c>
      <c r="R12" s="37">
        <v>0.03</v>
      </c>
    </row>
    <row r="13" spans="1:18" ht="15" x14ac:dyDescent="0.25">
      <c r="A13" s="1" t="s">
        <v>9</v>
      </c>
      <c r="B13" s="8">
        <v>0</v>
      </c>
      <c r="C13" s="8">
        <v>0</v>
      </c>
      <c r="D13" s="8">
        <v>0.5</v>
      </c>
      <c r="E13" s="8">
        <v>0</v>
      </c>
      <c r="F13" s="8">
        <v>0</v>
      </c>
      <c r="G13" s="8">
        <v>0</v>
      </c>
      <c r="H13" s="7">
        <f>1-SUM(B13:G13)</f>
        <v>0.5</v>
      </c>
      <c r="I13" s="6">
        <v>7.5250000000000011E-2</v>
      </c>
      <c r="J13" s="20" t="s">
        <v>21</v>
      </c>
      <c r="K13" s="19"/>
      <c r="L13" s="19"/>
      <c r="Q13" s="36" t="s">
        <v>50</v>
      </c>
      <c r="R13" s="37">
        <v>0.08</v>
      </c>
    </row>
    <row r="14" spans="1:18" ht="15" x14ac:dyDescent="0.25">
      <c r="A14" s="1" t="s">
        <v>9</v>
      </c>
      <c r="B14" s="8">
        <v>0</v>
      </c>
      <c r="C14" s="8">
        <v>0.01</v>
      </c>
      <c r="D14" s="8">
        <v>0.05</v>
      </c>
      <c r="E14" s="8">
        <v>0.3</v>
      </c>
      <c r="F14" s="8">
        <v>0.25</v>
      </c>
      <c r="G14" s="8">
        <v>0.25</v>
      </c>
      <c r="H14" s="7">
        <f>1-SUM(B14:G14)</f>
        <v>0.14000000000000001</v>
      </c>
      <c r="I14" s="6">
        <v>8.2654999999999992E-2</v>
      </c>
      <c r="J14" s="20" t="s">
        <v>20</v>
      </c>
      <c r="K14" s="19"/>
      <c r="L14" s="19"/>
    </row>
    <row r="15" spans="1:18" ht="15" x14ac:dyDescent="0.25">
      <c r="B15" s="13"/>
      <c r="C15" s="13"/>
      <c r="D15" s="13"/>
      <c r="E15" s="13"/>
      <c r="F15" s="13"/>
      <c r="G15" s="13"/>
      <c r="H15" s="12"/>
    </row>
    <row r="16" spans="1:18" ht="20.25" x14ac:dyDescent="0.3">
      <c r="B16" s="18" t="s">
        <v>19</v>
      </c>
      <c r="C16" s="17"/>
      <c r="D16" s="17"/>
      <c r="E16" s="17"/>
      <c r="F16" s="17"/>
      <c r="G16" s="13"/>
      <c r="H16" s="12"/>
    </row>
    <row r="17" spans="1:15" ht="15" x14ac:dyDescent="0.25">
      <c r="B17" s="17"/>
      <c r="C17" s="16" t="s">
        <v>15</v>
      </c>
      <c r="D17" s="16" t="s">
        <v>14</v>
      </c>
      <c r="E17" s="16" t="s">
        <v>13</v>
      </c>
      <c r="F17" s="16" t="s">
        <v>12</v>
      </c>
      <c r="G17" s="13"/>
      <c r="H17" s="12"/>
      <c r="O17" s="29"/>
    </row>
    <row r="18" spans="1:15" ht="15" x14ac:dyDescent="0.25">
      <c r="B18" s="16" t="s">
        <v>15</v>
      </c>
      <c r="C18" s="14" cm="1">
        <f t="array" ref="C18:F21">MMULT(MMULT(B11:H14,B3:H9),TRANSPOSE(B11:H14))</f>
        <v>0</v>
      </c>
      <c r="D18" s="15">
        <v>0</v>
      </c>
      <c r="E18" s="15">
        <v>0</v>
      </c>
      <c r="F18" s="15">
        <v>0</v>
      </c>
      <c r="G18" s="13"/>
      <c r="H18" s="12"/>
      <c r="O18" s="29"/>
    </row>
    <row r="19" spans="1:15" ht="15" x14ac:dyDescent="0.25">
      <c r="B19" s="16" t="s">
        <v>14</v>
      </c>
      <c r="C19" s="15">
        <v>0</v>
      </c>
      <c r="D19" s="14">
        <v>0.16269624040689229</v>
      </c>
      <c r="E19" s="15">
        <v>0.11400127889742759</v>
      </c>
      <c r="F19" s="15">
        <v>0.10914555615383006</v>
      </c>
      <c r="G19" s="13"/>
      <c r="H19" s="12"/>
      <c r="O19" s="29"/>
    </row>
    <row r="20" spans="1:15" ht="15" x14ac:dyDescent="0.25">
      <c r="B20" s="16" t="s">
        <v>13</v>
      </c>
      <c r="C20" s="15">
        <v>0</v>
      </c>
      <c r="D20" s="15">
        <v>0.1140012788974276</v>
      </c>
      <c r="E20" s="14">
        <v>0.20036307859910238</v>
      </c>
      <c r="F20" s="15">
        <v>0.10953956117955768</v>
      </c>
      <c r="G20" s="13"/>
      <c r="H20" s="12"/>
      <c r="O20" s="29"/>
    </row>
    <row r="21" spans="1:15" ht="15" x14ac:dyDescent="0.25">
      <c r="B21" s="16" t="s">
        <v>12</v>
      </c>
      <c r="C21" s="15">
        <v>0</v>
      </c>
      <c r="D21" s="15">
        <v>0.10914555615383006</v>
      </c>
      <c r="E21" s="15">
        <v>0.10953956117955768</v>
      </c>
      <c r="F21" s="14">
        <v>9.7560273656524421E-2</v>
      </c>
      <c r="G21" s="13"/>
      <c r="H21" s="12"/>
      <c r="O21" s="29"/>
    </row>
    <row r="22" spans="1:15" ht="15" x14ac:dyDescent="0.25">
      <c r="B22" s="13"/>
      <c r="C22" s="13"/>
      <c r="D22" s="13"/>
      <c r="E22" s="13"/>
      <c r="F22" s="13"/>
      <c r="G22" s="13"/>
      <c r="H22" s="12"/>
      <c r="O22" s="29"/>
    </row>
    <row r="23" spans="1:15" ht="15" x14ac:dyDescent="0.25">
      <c r="A23" s="11" t="s">
        <v>18</v>
      </c>
      <c r="H23" s="9" t="s">
        <v>17</v>
      </c>
      <c r="I23" s="25" t="s">
        <v>16</v>
      </c>
      <c r="O23" s="29"/>
    </row>
    <row r="24" spans="1:15" x14ac:dyDescent="0.2">
      <c r="C24" s="10" t="s">
        <v>15</v>
      </c>
      <c r="D24" s="10" t="s">
        <v>14</v>
      </c>
      <c r="E24" s="10" t="s">
        <v>13</v>
      </c>
      <c r="F24" s="10" t="s">
        <v>12</v>
      </c>
      <c r="H24" s="9" t="s">
        <v>11</v>
      </c>
      <c r="I24" s="25" t="s">
        <v>10</v>
      </c>
      <c r="O24" s="29"/>
    </row>
    <row r="25" spans="1:15" ht="15" x14ac:dyDescent="0.25">
      <c r="B25" s="1" t="s">
        <v>9</v>
      </c>
      <c r="C25" s="8">
        <v>0.3</v>
      </c>
      <c r="D25" s="8">
        <v>0.25</v>
      </c>
      <c r="E25" s="8">
        <v>0.25</v>
      </c>
      <c r="F25" s="7">
        <f>1-SUM(C25:E25)</f>
        <v>0.19999999999999996</v>
      </c>
      <c r="H25" s="6" cm="1">
        <f t="array" ref="H25">MMULT(C25:F25,_xlfn.ANCHORARRAY(I11))</f>
        <v>7.8218499999999996E-2</v>
      </c>
      <c r="I25" s="6" cm="1">
        <f t="array" ref="I25">MMULT(MMULT(C25:F25,_xlfn.ANCHORARRAY(C18)),TRANSPOSE(C25:F25))</f>
        <v>6.2712289979652863E-2</v>
      </c>
    </row>
    <row r="27" spans="1:15" x14ac:dyDescent="0.2">
      <c r="B27" s="22" t="s">
        <v>2</v>
      </c>
      <c r="C27" s="22" t="s">
        <v>3</v>
      </c>
      <c r="D27" s="22" t="s">
        <v>4</v>
      </c>
      <c r="E27" s="22" t="s">
        <v>5</v>
      </c>
      <c r="F27" s="22" t="s">
        <v>6</v>
      </c>
      <c r="G27" s="22" t="s">
        <v>7</v>
      </c>
      <c r="H27" s="22" t="s">
        <v>8</v>
      </c>
      <c r="I27" s="22" t="s">
        <v>31</v>
      </c>
    </row>
    <row r="28" spans="1:15" ht="15" x14ac:dyDescent="0.25">
      <c r="A28" s="1" t="s">
        <v>9</v>
      </c>
      <c r="B28" s="24" cm="1">
        <f t="array" ref="B28:H28">MMULT(C25:F25,B11:H14)</f>
        <v>0.3</v>
      </c>
      <c r="C28" s="24">
        <v>0.127</v>
      </c>
      <c r="D28" s="24">
        <v>0.13500000000000001</v>
      </c>
      <c r="E28" s="24">
        <v>0.185</v>
      </c>
      <c r="F28" s="24">
        <v>4.9999999999999989E-2</v>
      </c>
      <c r="G28" s="24">
        <v>4.9999999999999989E-2</v>
      </c>
      <c r="H28" s="24">
        <v>0.153</v>
      </c>
      <c r="I28" s="24">
        <f>SUM(_xlfn.ANCHORARRAY(B28))</f>
        <v>1.0000000000000002</v>
      </c>
    </row>
    <row r="31" spans="1:15" ht="15" x14ac:dyDescent="0.25">
      <c r="A31" s="11" t="s">
        <v>32</v>
      </c>
    </row>
    <row r="32" spans="1:15" x14ac:dyDescent="0.2">
      <c r="B32" s="5" t="s">
        <v>51</v>
      </c>
    </row>
    <row r="33" spans="1:12" x14ac:dyDescent="0.2">
      <c r="B33" s="5" t="s">
        <v>52</v>
      </c>
    </row>
    <row r="34" spans="1:12" x14ac:dyDescent="0.2">
      <c r="J34" s="9" t="s">
        <v>17</v>
      </c>
      <c r="K34" s="9" t="s">
        <v>16</v>
      </c>
    </row>
    <row r="35" spans="1:12" x14ac:dyDescent="0.2">
      <c r="B35" s="22" t="s">
        <v>2</v>
      </c>
      <c r="C35" s="22" t="s">
        <v>3</v>
      </c>
      <c r="D35" s="22" t="s">
        <v>4</v>
      </c>
      <c r="E35" s="22" t="s">
        <v>5</v>
      </c>
      <c r="F35" s="22" t="s">
        <v>6</v>
      </c>
      <c r="G35" s="22" t="s">
        <v>7</v>
      </c>
      <c r="H35" s="22" t="s">
        <v>8</v>
      </c>
      <c r="I35" s="22" t="s">
        <v>31</v>
      </c>
      <c r="J35" s="9" t="s">
        <v>11</v>
      </c>
      <c r="K35" s="9" t="s">
        <v>10</v>
      </c>
    </row>
    <row r="36" spans="1:12" ht="15" x14ac:dyDescent="0.25">
      <c r="A36" s="1" t="s">
        <v>9</v>
      </c>
      <c r="B36" s="8">
        <v>0.35342913368617551</v>
      </c>
      <c r="C36" s="8">
        <v>0.46033847849401233</v>
      </c>
      <c r="D36" s="8">
        <v>0</v>
      </c>
      <c r="E36" s="8">
        <v>0.18623238781981227</v>
      </c>
      <c r="F36" s="8">
        <v>0</v>
      </c>
      <c r="G36" s="8">
        <v>0</v>
      </c>
      <c r="H36" s="7">
        <f>1-SUM(B36:G36)</f>
        <v>0</v>
      </c>
      <c r="I36" s="24">
        <f>SUM(B36:H36)</f>
        <v>1</v>
      </c>
      <c r="J36" s="6" cm="1">
        <f t="array" ref="J36">MMULT(B36:H36,I3:I9)</f>
        <v>9.9994915985490818E-2</v>
      </c>
      <c r="K36" s="6" cm="1">
        <f t="array" ref="K36">MMULT(MMULT(B36:H36,B3:H9),TRANSPOSE(B36:H36))</f>
        <v>6.2713170054166323E-2</v>
      </c>
      <c r="L36" s="5" t="s">
        <v>47</v>
      </c>
    </row>
    <row r="38" spans="1:12" ht="15" x14ac:dyDescent="0.25">
      <c r="A38" s="26" t="s">
        <v>33</v>
      </c>
    </row>
    <row r="39" spans="1:12" ht="15" x14ac:dyDescent="0.25">
      <c r="A39" s="26"/>
      <c r="B39" s="5" t="s">
        <v>34</v>
      </c>
    </row>
    <row r="40" spans="1:12" ht="15" x14ac:dyDescent="0.25">
      <c r="A40" s="27" t="s">
        <v>35</v>
      </c>
      <c r="B40" s="5" t="s">
        <v>54</v>
      </c>
    </row>
    <row r="41" spans="1:12" ht="15" x14ac:dyDescent="0.25">
      <c r="C41" s="28" t="s">
        <v>36</v>
      </c>
      <c r="D41" s="38">
        <f>_xlfn.NORM.DIST(0,$J$36,K36^0.5,1)</f>
        <v>0.34483634349656356</v>
      </c>
      <c r="E41" s="26" t="str">
        <f ca="1">_xlfn.FORMULATEXT(D41)</f>
        <v>=NORM.DIST(0,$J$36,K36^0.5,1)</v>
      </c>
    </row>
    <row r="42" spans="1:12" ht="15" x14ac:dyDescent="0.25">
      <c r="C42" s="28" t="s">
        <v>37</v>
      </c>
      <c r="D42" s="39">
        <f>1/D41</f>
        <v>2.8999263530642483</v>
      </c>
      <c r="E42" s="26" t="str">
        <f ca="1">_xlfn.FORMULATEXT(D42)</f>
        <v>=1/D41</v>
      </c>
    </row>
    <row r="44" spans="1:12" ht="15" x14ac:dyDescent="0.25">
      <c r="A44" s="27" t="s">
        <v>38</v>
      </c>
      <c r="B44" s="5" t="s">
        <v>53</v>
      </c>
    </row>
    <row r="45" spans="1:12" x14ac:dyDescent="0.2">
      <c r="A45" s="27"/>
      <c r="C45" s="5" t="s">
        <v>39</v>
      </c>
    </row>
    <row r="46" spans="1:12" x14ac:dyDescent="0.2">
      <c r="C46" s="5" t="s">
        <v>40</v>
      </c>
    </row>
    <row r="47" spans="1:12" x14ac:dyDescent="0.2">
      <c r="C47" s="5" t="s">
        <v>41</v>
      </c>
    </row>
    <row r="48" spans="1:12" x14ac:dyDescent="0.2">
      <c r="C48" s="5" t="s">
        <v>42</v>
      </c>
    </row>
    <row r="49" spans="2:5" x14ac:dyDescent="0.2">
      <c r="C49" s="29">
        <f>K36</f>
        <v>6.2713170054166323E-2</v>
      </c>
      <c r="D49" s="5" t="s">
        <v>43</v>
      </c>
    </row>
    <row r="50" spans="2:5" x14ac:dyDescent="0.2">
      <c r="C50" s="29">
        <f>C49*2</f>
        <v>0.12542634010833265</v>
      </c>
      <c r="D50" s="5" t="s">
        <v>44</v>
      </c>
    </row>
    <row r="51" spans="2:5" ht="15" x14ac:dyDescent="0.25">
      <c r="B51" s="31" t="str">
        <f ca="1">_xlfn.FORMULATEXT(C51)&amp;" --&gt;"</f>
        <v>=C50^0.5 --&gt;</v>
      </c>
      <c r="C51" s="29">
        <f>C50^0.5</f>
        <v>0.35415581331997453</v>
      </c>
      <c r="D51" s="5" t="s">
        <v>45</v>
      </c>
    </row>
    <row r="52" spans="2:5" ht="15" x14ac:dyDescent="0.25">
      <c r="B52" s="31" t="str">
        <f ca="1">_xlfn.FORMULATEXT(C52)&amp;" --&gt;"</f>
        <v>=(1+J36)^2-1 --&gt;</v>
      </c>
      <c r="C52" s="29">
        <f>(1+J36)^2-1</f>
        <v>0.20998881519392665</v>
      </c>
      <c r="D52" s="5" t="s">
        <v>46</v>
      </c>
    </row>
    <row r="53" spans="2:5" ht="15" x14ac:dyDescent="0.25">
      <c r="C53" s="28" t="s">
        <v>36</v>
      </c>
      <c r="D53" s="6">
        <f>_xlfn.NORM.DIST(0,C52,C51,1)</f>
        <v>0.27661474751932436</v>
      </c>
      <c r="E53" s="26" t="str">
        <f ca="1">_xlfn.FORMULATEXT(D53)</f>
        <v>=NORM.DIST(0,C52,C51,1)</v>
      </c>
    </row>
    <row r="54" spans="2:5" ht="15" x14ac:dyDescent="0.25">
      <c r="C54" s="28" t="s">
        <v>37</v>
      </c>
      <c r="D54" s="30">
        <f>1/D53</f>
        <v>3.615136246234087</v>
      </c>
      <c r="E54" s="26" t="str">
        <f ca="1">_xlfn.FORMULATEXT(D54)</f>
        <v>=1/D53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2022-04-14T13:21:35Z</dcterms:created>
  <dcterms:modified xsi:type="dcterms:W3CDTF">2025-04-19T17:45:13Z</dcterms:modified>
</cp:coreProperties>
</file>