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4/ASSIGNMENTS/PRO FORMA Assignment 4/Web/"/>
    </mc:Choice>
  </mc:AlternateContent>
  <xr:revisionPtr revIDLastSave="0" documentId="8_{5DC9967D-860D-421A-ABA0-B17AA33E2659}" xr6:coauthVersionLast="47" xr6:coauthVersionMax="47" xr10:uidLastSave="{00000000-0000-0000-0000-000000000000}"/>
  <bookViews>
    <workbookView xWindow="32160" yWindow="390" windowWidth="24165" windowHeight="14850" xr2:uid="{A8533107-7168-4E1C-A2A1-407AB37D8239}"/>
  </bookViews>
  <sheets>
    <sheet name="Pages 68-69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C15" i="2"/>
  <c r="D15" i="2" s="1"/>
  <c r="B16" i="2"/>
  <c r="B18" i="2"/>
  <c r="B28" i="2"/>
  <c r="B33" i="2" s="1"/>
  <c r="B36" i="2" s="1"/>
  <c r="C28" i="2"/>
  <c r="B32" i="2"/>
  <c r="B30" i="2" s="1"/>
  <c r="C32" i="2"/>
  <c r="B35" i="2"/>
  <c r="B39" i="2" s="1"/>
  <c r="C35" i="2"/>
  <c r="C37" i="2"/>
  <c r="D37" i="2"/>
  <c r="E37" i="2" s="1"/>
  <c r="F37" i="2" s="1"/>
  <c r="G37" i="2" s="1"/>
  <c r="C45" i="2"/>
  <c r="C65" i="2"/>
  <c r="C63" i="2"/>
  <c r="C62" i="2"/>
  <c r="C67" i="2"/>
  <c r="H59" i="2"/>
  <c r="C64" i="2"/>
  <c r="C66" i="2"/>
  <c r="C36" i="2" l="1"/>
  <c r="B17" i="2"/>
  <c r="B20" i="2" s="1"/>
  <c r="B21" i="2" s="1"/>
  <c r="B22" i="2" s="1"/>
  <c r="B23" i="2" s="1"/>
  <c r="B24" i="2" s="1"/>
  <c r="C17" i="2"/>
  <c r="C48" i="2" s="1"/>
  <c r="D28" i="2"/>
  <c r="D45" i="2" s="1"/>
  <c r="E15" i="2"/>
  <c r="D32" i="2"/>
  <c r="D35" i="2"/>
  <c r="D16" i="2"/>
  <c r="C16" i="2"/>
  <c r="C46" i="2"/>
  <c r="A62" i="2"/>
  <c r="B63" i="2"/>
  <c r="B65" i="2"/>
  <c r="E35" i="2" l="1"/>
  <c r="E28" i="2"/>
  <c r="E45" i="2" s="1"/>
  <c r="F15" i="2"/>
  <c r="E32" i="2"/>
  <c r="E16" i="2"/>
  <c r="D46" i="2"/>
  <c r="D36" i="2"/>
  <c r="D17" i="2"/>
  <c r="F35" i="2" l="1"/>
  <c r="F28" i="2"/>
  <c r="F45" i="2" s="1"/>
  <c r="G15" i="2"/>
  <c r="F32" i="2"/>
  <c r="F16" i="2"/>
  <c r="E36" i="2"/>
  <c r="E17" i="2"/>
  <c r="E48" i="2" s="1"/>
  <c r="D48" i="2"/>
  <c r="E46" i="2"/>
  <c r="F36" i="2" l="1"/>
  <c r="F17" i="2" s="1"/>
  <c r="G35" i="2"/>
  <c r="G28" i="2"/>
  <c r="G45" i="2" s="1"/>
  <c r="G32" i="2"/>
  <c r="G16" i="2"/>
  <c r="F46" i="2"/>
  <c r="F48" i="2" l="1"/>
  <c r="G46" i="2"/>
  <c r="G36" i="2"/>
  <c r="G17" i="2" l="1"/>
  <c r="G48" i="2" l="1"/>
  <c r="E24" i="2" l="1"/>
  <c r="E23" i="2"/>
  <c r="C43" i="2"/>
  <c r="C50" i="2"/>
  <c r="C58" i="2"/>
  <c r="C60" i="2"/>
  <c r="B62" i="2"/>
  <c r="B64" i="2"/>
  <c r="B66" i="2"/>
  <c r="B67" i="2"/>
  <c r="G38" i="2"/>
  <c r="G39" i="2"/>
  <c r="G27" i="2"/>
  <c r="G33" i="2"/>
  <c r="E60" i="2"/>
  <c r="E58" i="2"/>
  <c r="E50" i="2"/>
  <c r="E20" i="2"/>
  <c r="E21" i="2"/>
  <c r="E22" i="2"/>
  <c r="E43" i="2"/>
  <c r="E47" i="2"/>
  <c r="D49" i="2"/>
  <c r="E30" i="2"/>
  <c r="E19" i="2"/>
  <c r="E44" i="2"/>
  <c r="G23" i="2"/>
  <c r="G24" i="2"/>
  <c r="F44" i="2"/>
  <c r="F19" i="2"/>
  <c r="F60" i="2"/>
  <c r="F43" i="2"/>
  <c r="F50" i="2"/>
  <c r="F58" i="2"/>
  <c r="E33" i="2"/>
  <c r="F33" i="2"/>
  <c r="D43" i="2"/>
  <c r="D50" i="2"/>
  <c r="D58" i="2"/>
  <c r="D60" i="2"/>
  <c r="C44" i="2"/>
  <c r="D24" i="2"/>
  <c r="D18" i="2"/>
  <c r="D20" i="2"/>
  <c r="D21" i="2"/>
  <c r="D22" i="2"/>
  <c r="D23" i="2"/>
  <c r="E18" i="2"/>
  <c r="E49" i="2"/>
  <c r="G49" i="2"/>
  <c r="F30" i="2"/>
  <c r="F47" i="2"/>
  <c r="C33" i="2"/>
  <c r="D39" i="2"/>
  <c r="D27" i="2"/>
  <c r="D33" i="2"/>
  <c r="F24" i="2"/>
  <c r="F20" i="2"/>
  <c r="F21" i="2"/>
  <c r="F22" i="2"/>
  <c r="F23" i="2"/>
  <c r="F38" i="2"/>
  <c r="F39" i="2"/>
  <c r="F27" i="2"/>
  <c r="G18" i="2"/>
  <c r="G20" i="2"/>
  <c r="G21" i="2"/>
  <c r="G22" i="2"/>
  <c r="G43" i="2"/>
  <c r="G50" i="2"/>
  <c r="G58" i="2"/>
  <c r="G59" i="2"/>
  <c r="G60" i="2"/>
  <c r="G44" i="2"/>
  <c r="G19" i="2"/>
  <c r="D47" i="2"/>
  <c r="D38" i="2"/>
  <c r="E38" i="2"/>
  <c r="E39" i="2"/>
  <c r="E27" i="2"/>
  <c r="F18" i="2"/>
  <c r="F49" i="2"/>
  <c r="C47" i="2"/>
  <c r="C20" i="2"/>
  <c r="C21" i="2"/>
  <c r="C22" i="2"/>
  <c r="C23" i="2"/>
  <c r="C24" i="2"/>
  <c r="C38" i="2"/>
  <c r="C39" i="2"/>
  <c r="C27" i="2"/>
  <c r="C18" i="2"/>
  <c r="C49" i="2"/>
  <c r="E31" i="2"/>
  <c r="F31" i="2"/>
  <c r="G31" i="2"/>
  <c r="G30" i="2"/>
  <c r="G47" i="2"/>
  <c r="C30" i="2"/>
  <c r="C19" i="2"/>
  <c r="C31" i="2"/>
  <c r="D31" i="2"/>
  <c r="D30" i="2"/>
  <c r="D19" i="2"/>
  <c r="D44" i="2"/>
</calcChain>
</file>

<file path=xl/sharedStrings.xml><?xml version="1.0" encoding="utf-8"?>
<sst xmlns="http://schemas.openxmlformats.org/spreadsheetml/2006/main" count="58" uniqueCount="55">
  <si>
    <t>Share value (100 shares)</t>
  </si>
  <si>
    <t>Equity value</t>
  </si>
  <si>
    <t>Subtract out value of firm's debt today</t>
  </si>
  <si>
    <t>Asset value in year 0</t>
  </si>
  <si>
    <t>Add in initial (year 0) cash and mkt. securities</t>
  </si>
  <si>
    <t>Total</t>
  </si>
  <si>
    <t>Terminal value</t>
  </si>
  <si>
    <t>FCF</t>
  </si>
  <si>
    <t>Year</t>
  </si>
  <si>
    <t>Long-term free cash flow growth rate</t>
  </si>
  <si>
    <t>Weighted average cost of capital</t>
  </si>
  <si>
    <t>Valuing the firm</t>
  </si>
  <si>
    <t>Free cash flow</t>
  </si>
  <si>
    <t>Subtract after-tax interest on cash and mkt. securities</t>
  </si>
  <si>
    <t>Add back after-tax interest on debt</t>
  </si>
  <si>
    <t>Subtract increase in fixed assets at cost</t>
  </si>
  <si>
    <t>Add back increase in current liabilities</t>
  </si>
  <si>
    <t>Subtract increase in current assets</t>
  </si>
  <si>
    <t>Add back depreciation</t>
  </si>
  <si>
    <t>Profit after tax</t>
  </si>
  <si>
    <t>Free cash flow calculation</t>
  </si>
  <si>
    <t>Total liabilities and equity</t>
  </si>
  <si>
    <t>Accumulated retained earnings</t>
  </si>
  <si>
    <t>Stock</t>
  </si>
  <si>
    <t>Debt</t>
  </si>
  <si>
    <t>Current liabilities</t>
  </si>
  <si>
    <t>Total assets</t>
  </si>
  <si>
    <t xml:space="preserve">     Net fixed assets</t>
  </si>
  <si>
    <t xml:space="preserve">     Depreciation</t>
  </si>
  <si>
    <t xml:space="preserve">     At cost</t>
  </si>
  <si>
    <t>Fixed assets</t>
  </si>
  <si>
    <t>Current assets</t>
  </si>
  <si>
    <t>Cash and marketable securities</t>
  </si>
  <si>
    <t>Balance sheet</t>
  </si>
  <si>
    <t>Retained earnings</t>
  </si>
  <si>
    <t>Dividends</t>
  </si>
  <si>
    <t>Taxes</t>
  </si>
  <si>
    <t>Profit before tax</t>
  </si>
  <si>
    <t>Depreciation</t>
  </si>
  <si>
    <t>Interest earned on cash and marketable securities</t>
  </si>
  <si>
    <t>Interest payments on debt</t>
  </si>
  <si>
    <t>Costs of goods sold</t>
  </si>
  <si>
    <t>Sales</t>
  </si>
  <si>
    <t>Income statement</t>
  </si>
  <si>
    <t>Dividend payout ratio</t>
  </si>
  <si>
    <t>Tax rate</t>
  </si>
  <si>
    <t>Interest paid on cash and marketable securities</t>
  </si>
  <si>
    <t>Interest rate on debt</t>
  </si>
  <si>
    <t>Depreciation rate</t>
  </si>
  <si>
    <t>Costs of goods sold/Sales</t>
  </si>
  <si>
    <t>Net fixed assets/Sales</t>
  </si>
  <si>
    <t>Current liabilities/Sales</t>
  </si>
  <si>
    <t>Current assets/Sales</t>
  </si>
  <si>
    <t>Sales growth</t>
  </si>
  <si>
    <t>PRO FORMA FINANCIAL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</si>
</sst>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/>
    <xf numFmtId="4" fontId="1" fillId="0" borderId="0" xfId="1" applyNumberFormat="1"/>
    <xf numFmtId="37" fontId="1" fillId="0" borderId="0" xfId="1" applyNumberFormat="1"/>
    <xf numFmtId="3" fontId="1" fillId="0" borderId="0" xfId="1" applyNumberFormat="1"/>
    <xf numFmtId="164" fontId="1" fillId="0" borderId="0" xfId="1" applyNumberFormat="1"/>
    <xf numFmtId="3" fontId="1" fillId="0" borderId="0" xfId="1" quotePrefix="1" applyNumberFormat="1"/>
    <xf numFmtId="0" fontId="2" fillId="0" borderId="0" xfId="1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9" fontId="1" fillId="0" borderId="0" xfId="1" applyNumberFormat="1"/>
    <xf numFmtId="0" fontId="3" fillId="0" borderId="0" xfId="1" applyFont="1"/>
    <xf numFmtId="165" fontId="1" fillId="0" borderId="0" xfId="2" applyNumberFormat="1" applyFont="1"/>
    <xf numFmtId="165" fontId="0" fillId="0" borderId="0" xfId="2" applyNumberFormat="1" applyFont="1"/>
    <xf numFmtId="165" fontId="1" fillId="0" borderId="0" xfId="1" applyNumberFormat="1"/>
    <xf numFmtId="0" fontId="2" fillId="0" borderId="0" xfId="1" applyFont="1" applyAlignment="1">
      <alignment horizontal="center"/>
    </xf>
    <xf numFmtId="10" fontId="1" fillId="0" borderId="0" xfId="1" applyNumberFormat="1"/>
    <xf numFmtId="0" fontId="3" fillId="0" borderId="0" xfId="1" applyFont="1" applyAlignment="1">
      <alignment horizontal="center"/>
    </xf>
  </cellXfs>
  <cellStyles count="3">
    <cellStyle name="Comma 2" xfId="2" xr:uid="{AE01811A-721C-41A2-9DFE-37241B2BD188}"/>
    <cellStyle name="Normal" xfId="0" builtinId="0"/>
    <cellStyle name="Normal 2" xfId="1" xr:uid="{7D97811C-C09C-498F-9247-669756B919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607E4-3C5B-4176-A8DF-2FDDD078CADF}">
  <sheetPr codeName="Sheet19">
    <pageSetUpPr fitToPage="1"/>
  </sheetPr>
  <dimension ref="A1:I67"/>
  <sheetViews>
    <sheetView tabSelected="1" workbookViewId="0">
      <selection sqref="A1:G1"/>
    </sheetView>
  </sheetViews>
  <sheetFormatPr defaultColWidth="10" defaultRowHeight="12.75" x14ac:dyDescent="0.2"/>
  <cols>
    <col min="1" max="1" width="45.85546875" style="1" customWidth="1"/>
    <col min="2" max="2" width="10" style="1" bestFit="1" customWidth="1"/>
    <col min="3" max="7" width="9.5703125" style="1" bestFit="1" customWidth="1"/>
    <col min="8" max="8" width="26.5703125" style="1" bestFit="1" customWidth="1"/>
    <col min="9" max="9" width="9.5703125" style="1" customWidth="1"/>
    <col min="10" max="11" width="9.5703125" style="1" bestFit="1" customWidth="1"/>
    <col min="12" max="16384" width="10" style="1"/>
  </cols>
  <sheetData>
    <row r="1" spans="1:7" ht="18" x14ac:dyDescent="0.25">
      <c r="A1" s="17" t="s">
        <v>54</v>
      </c>
      <c r="B1" s="17"/>
      <c r="C1" s="17"/>
      <c r="D1" s="17"/>
      <c r="E1" s="17"/>
      <c r="F1" s="17"/>
      <c r="G1" s="17"/>
    </row>
    <row r="2" spans="1:7" x14ac:dyDescent="0.2">
      <c r="A2" s="1" t="s">
        <v>53</v>
      </c>
      <c r="B2" s="10">
        <v>0.1</v>
      </c>
    </row>
    <row r="3" spans="1:7" x14ac:dyDescent="0.2">
      <c r="A3" s="1" t="s">
        <v>52</v>
      </c>
      <c r="B3" s="10">
        <v>0.15</v>
      </c>
    </row>
    <row r="4" spans="1:7" x14ac:dyDescent="0.2">
      <c r="A4" s="1" t="s">
        <v>51</v>
      </c>
      <c r="B4" s="10">
        <v>0.08</v>
      </c>
    </row>
    <row r="5" spans="1:7" x14ac:dyDescent="0.2">
      <c r="A5" s="1" t="s">
        <v>50</v>
      </c>
      <c r="B5" s="10">
        <v>0.77</v>
      </c>
    </row>
    <row r="6" spans="1:7" x14ac:dyDescent="0.2">
      <c r="A6" s="1" t="s">
        <v>49</v>
      </c>
      <c r="B6" s="10">
        <v>0.5</v>
      </c>
    </row>
    <row r="7" spans="1:7" x14ac:dyDescent="0.2">
      <c r="A7" s="1" t="s">
        <v>48</v>
      </c>
      <c r="B7" s="10">
        <v>0.1</v>
      </c>
    </row>
    <row r="8" spans="1:7" x14ac:dyDescent="0.2">
      <c r="A8" s="1" t="s">
        <v>47</v>
      </c>
      <c r="B8" s="16">
        <v>0.1</v>
      </c>
    </row>
    <row r="9" spans="1:7" x14ac:dyDescent="0.2">
      <c r="A9" s="1" t="s">
        <v>46</v>
      </c>
      <c r="B9" s="16">
        <v>0.08</v>
      </c>
    </row>
    <row r="10" spans="1:7" x14ac:dyDescent="0.2">
      <c r="A10" s="1" t="s">
        <v>45</v>
      </c>
      <c r="B10" s="10">
        <v>0.4</v>
      </c>
    </row>
    <row r="11" spans="1:7" x14ac:dyDescent="0.2">
      <c r="A11" s="1" t="s">
        <v>44</v>
      </c>
      <c r="B11" s="10">
        <v>0.4</v>
      </c>
    </row>
    <row r="13" spans="1:7" s="7" customFormat="1" x14ac:dyDescent="0.2">
      <c r="A13" s="7" t="s">
        <v>8</v>
      </c>
      <c r="B13" s="15">
        <v>0</v>
      </c>
      <c r="C13" s="15">
        <v>1</v>
      </c>
      <c r="D13" s="15">
        <v>2</v>
      </c>
      <c r="E13" s="15">
        <v>3</v>
      </c>
      <c r="F13" s="15">
        <v>4</v>
      </c>
      <c r="G13" s="15">
        <v>5</v>
      </c>
    </row>
    <row r="14" spans="1:7" x14ac:dyDescent="0.2">
      <c r="A14" s="7" t="s">
        <v>43</v>
      </c>
    </row>
    <row r="15" spans="1:7" ht="15" x14ac:dyDescent="0.25">
      <c r="A15" s="1" t="s">
        <v>42</v>
      </c>
      <c r="B15" s="13">
        <f>1000</f>
        <v>1000</v>
      </c>
      <c r="C15" s="13">
        <f>B15*(1+$B$2)</f>
        <v>1100</v>
      </c>
      <c r="D15" s="13">
        <f>C15*(1+$B$2)</f>
        <v>1210</v>
      </c>
      <c r="E15" s="13">
        <f>D15*(1+$B$2)</f>
        <v>1331</v>
      </c>
      <c r="F15" s="13">
        <f>E15*(1+$B$2)</f>
        <v>1464.1000000000001</v>
      </c>
      <c r="G15" s="13">
        <f>F15*(1+$B$2)</f>
        <v>1610.5100000000002</v>
      </c>
    </row>
    <row r="16" spans="1:7" ht="15" x14ac:dyDescent="0.25">
      <c r="A16" s="1" t="s">
        <v>41</v>
      </c>
      <c r="B16" s="13">
        <f t="shared" ref="B16:G16" si="0">-B15*$B$6</f>
        <v>-500</v>
      </c>
      <c r="C16" s="13">
        <f t="shared" si="0"/>
        <v>-550</v>
      </c>
      <c r="D16" s="13">
        <f t="shared" si="0"/>
        <v>-605</v>
      </c>
      <c r="E16" s="13">
        <f t="shared" si="0"/>
        <v>-665.5</v>
      </c>
      <c r="F16" s="13">
        <f t="shared" si="0"/>
        <v>-732.05000000000007</v>
      </c>
      <c r="G16" s="13">
        <f t="shared" si="0"/>
        <v>-805.25500000000011</v>
      </c>
    </row>
    <row r="17" spans="1:9" ht="15" x14ac:dyDescent="0.25">
      <c r="A17" s="1" t="s">
        <v>40</v>
      </c>
      <c r="B17" s="13">
        <f>-$B$8*B36</f>
        <v>-32</v>
      </c>
      <c r="C17" s="13">
        <f>-$B$8*(B36+C36)/2</f>
        <v>-32</v>
      </c>
      <c r="D17" s="13">
        <f>-$B$8*(C36+D36)/2</f>
        <v>-32</v>
      </c>
      <c r="E17" s="13">
        <f>-$B$8*(D36+E36)/2</f>
        <v>-32</v>
      </c>
      <c r="F17" s="13">
        <f>-$B$8*(E36+F36)/2</f>
        <v>-32</v>
      </c>
      <c r="G17" s="13">
        <f>-$B$8*(F36+G36)/2</f>
        <v>-32</v>
      </c>
    </row>
    <row r="18" spans="1:9" ht="15" x14ac:dyDescent="0.25">
      <c r="A18" s="1" t="s">
        <v>39</v>
      </c>
      <c r="B18" s="13">
        <f>$B$9*B27</f>
        <v>6.4</v>
      </c>
      <c r="C18" s="13">
        <f ca="1">$B$9*(B27+C27)/2</f>
        <v>8.9477956254272062</v>
      </c>
      <c r="D18" s="13">
        <f ca="1">$B$9*(C27+D27)/2</f>
        <v>14.276702863501569</v>
      </c>
      <c r="E18" s="13">
        <f ca="1">$B$9*(D27+E27)/2</f>
        <v>20.080913361163557</v>
      </c>
      <c r="F18" s="13">
        <f ca="1">$B$9*(E27+F27)/2</f>
        <v>26.376731259734132</v>
      </c>
      <c r="G18" s="13">
        <f ca="1">$B$9*(F27+G27)/2</f>
        <v>33.178068826054897</v>
      </c>
    </row>
    <row r="19" spans="1:9" ht="15" x14ac:dyDescent="0.25">
      <c r="A19" s="1" t="s">
        <v>38</v>
      </c>
      <c r="B19" s="13">
        <v>-100</v>
      </c>
      <c r="C19" s="13">
        <f ca="1">-$B$7*(C30+B30)/2</f>
        <v>-116.68421052631579</v>
      </c>
      <c r="D19" s="13">
        <f ca="1">-$B$7*(D30+C30)/2</f>
        <v>-137.47728531855955</v>
      </c>
      <c r="E19" s="13">
        <f ca="1">-$B$7*(E30+D30)/2</f>
        <v>-161.31015745735533</v>
      </c>
      <c r="F19" s="13">
        <f ca="1">-$B$7*(F30+E30)/2</f>
        <v>-188.58791087391907</v>
      </c>
      <c r="G19" s="13">
        <f ca="1">-$B$7*(G30+F30)/2</f>
        <v>-219.76678043959475</v>
      </c>
    </row>
    <row r="20" spans="1:9" ht="15" x14ac:dyDescent="0.25">
      <c r="A20" s="1" t="s">
        <v>37</v>
      </c>
      <c r="B20" s="13">
        <f t="shared" ref="B20:G20" si="1">SUM(B15:B19)</f>
        <v>374.4</v>
      </c>
      <c r="C20" s="13">
        <f t="shared" ca="1" si="1"/>
        <v>410.26358509911148</v>
      </c>
      <c r="D20" s="13">
        <f t="shared" ca="1" si="1"/>
        <v>449.799417544942</v>
      </c>
      <c r="E20" s="13">
        <f t="shared" ca="1" si="1"/>
        <v>492.27075590380821</v>
      </c>
      <c r="F20" s="13">
        <f t="shared" ca="1" si="1"/>
        <v>537.8388203858151</v>
      </c>
      <c r="G20" s="13">
        <f t="shared" ca="1" si="1"/>
        <v>586.66628838646022</v>
      </c>
    </row>
    <row r="21" spans="1:9" ht="15" x14ac:dyDescent="0.25">
      <c r="A21" s="1" t="s">
        <v>36</v>
      </c>
      <c r="B21" s="13">
        <f t="shared" ref="B21:G21" si="2">-B20*$B$10</f>
        <v>-149.76</v>
      </c>
      <c r="C21" s="13">
        <f t="shared" ca="1" si="2"/>
        <v>-164.10543403964459</v>
      </c>
      <c r="D21" s="13">
        <f t="shared" ca="1" si="2"/>
        <v>-179.91976701797682</v>
      </c>
      <c r="E21" s="13">
        <f t="shared" ca="1" si="2"/>
        <v>-196.90830236152328</v>
      </c>
      <c r="F21" s="13">
        <f t="shared" ca="1" si="2"/>
        <v>-215.13552815432604</v>
      </c>
      <c r="G21" s="13">
        <f t="shared" ca="1" si="2"/>
        <v>-234.66651535458411</v>
      </c>
    </row>
    <row r="22" spans="1:9" ht="15" x14ac:dyDescent="0.25">
      <c r="A22" s="1" t="s">
        <v>19</v>
      </c>
      <c r="B22" s="13">
        <f t="shared" ref="B22:G22" si="3">B21+B20</f>
        <v>224.64</v>
      </c>
      <c r="C22" s="13">
        <f t="shared" ca="1" si="3"/>
        <v>246.15815105946689</v>
      </c>
      <c r="D22" s="13">
        <f t="shared" ca="1" si="3"/>
        <v>269.87965052696518</v>
      </c>
      <c r="E22" s="13">
        <f t="shared" ca="1" si="3"/>
        <v>295.36245354228492</v>
      </c>
      <c r="F22" s="13">
        <f t="shared" ca="1" si="3"/>
        <v>322.70329223148906</v>
      </c>
      <c r="G22" s="13">
        <f t="shared" ca="1" si="3"/>
        <v>351.99977303187609</v>
      </c>
    </row>
    <row r="23" spans="1:9" ht="15" x14ac:dyDescent="0.25">
      <c r="A23" s="1" t="s">
        <v>35</v>
      </c>
      <c r="B23" s="13">
        <f>-B22*$B$11</f>
        <v>-89.855999999999995</v>
      </c>
      <c r="C23" s="13">
        <f ca="1">-$B$11*C22</f>
        <v>-98.463260423786764</v>
      </c>
      <c r="D23" s="13">
        <f ca="1">-$B$11*D22</f>
        <v>-107.95186021078608</v>
      </c>
      <c r="E23" s="13">
        <f ca="1">-$B$11*E22</f>
        <v>-118.14498141691398</v>
      </c>
      <c r="F23" s="13">
        <f ca="1">-$B$11*F22</f>
        <v>-129.08131689259562</v>
      </c>
      <c r="G23" s="13">
        <f ca="1">-$B$11*G22</f>
        <v>-140.79990921275044</v>
      </c>
    </row>
    <row r="24" spans="1:9" ht="15" x14ac:dyDescent="0.25">
      <c r="A24" s="1" t="s">
        <v>34</v>
      </c>
      <c r="B24" s="13">
        <f t="shared" ref="B24:G24" si="4">B23+B22</f>
        <v>134.78399999999999</v>
      </c>
      <c r="C24" s="13">
        <f t="shared" ca="1" si="4"/>
        <v>147.69489063568011</v>
      </c>
      <c r="D24" s="13">
        <f t="shared" ca="1" si="4"/>
        <v>161.92779031617908</v>
      </c>
      <c r="E24" s="13">
        <f t="shared" ca="1" si="4"/>
        <v>177.21747212537093</v>
      </c>
      <c r="F24" s="13">
        <f t="shared" ca="1" si="4"/>
        <v>193.62197533889344</v>
      </c>
      <c r="G24" s="13">
        <f t="shared" ca="1" si="4"/>
        <v>211.19986381912565</v>
      </c>
    </row>
    <row r="25" spans="1:9" ht="15" x14ac:dyDescent="0.25">
      <c r="B25" s="13"/>
      <c r="C25" s="13"/>
      <c r="D25" s="13"/>
      <c r="E25" s="13"/>
      <c r="F25" s="13"/>
      <c r="G25" s="13"/>
    </row>
    <row r="26" spans="1:9" ht="15" x14ac:dyDescent="0.25">
      <c r="A26" s="7" t="s">
        <v>33</v>
      </c>
      <c r="B26" s="13"/>
      <c r="C26" s="13"/>
      <c r="D26" s="13"/>
      <c r="E26" s="13"/>
      <c r="F26" s="13"/>
      <c r="G26" s="13"/>
    </row>
    <row r="27" spans="1:9" ht="15" x14ac:dyDescent="0.25">
      <c r="A27" s="1" t="s">
        <v>32</v>
      </c>
      <c r="B27" s="13">
        <v>80</v>
      </c>
      <c r="C27" s="13">
        <f ca="1">C39-C28-C32</f>
        <v>143.69489063568017</v>
      </c>
      <c r="D27" s="13">
        <f ca="1">D39-D28-D32</f>
        <v>213.22268095185905</v>
      </c>
      <c r="E27" s="13">
        <f ca="1">E39-E28-E32</f>
        <v>288.80015307722988</v>
      </c>
      <c r="F27" s="13">
        <f ca="1">F39-F28-F32</f>
        <v>370.61812841612345</v>
      </c>
      <c r="G27" s="13">
        <f ca="1">G39-G28-G32</f>
        <v>458.83359223524894</v>
      </c>
      <c r="I27" s="14"/>
    </row>
    <row r="28" spans="1:9" ht="15" x14ac:dyDescent="0.25">
      <c r="A28" s="1" t="s">
        <v>31</v>
      </c>
      <c r="B28" s="13">
        <f>$B$3*B15</f>
        <v>150</v>
      </c>
      <c r="C28" s="13">
        <f>C15*$B$3</f>
        <v>165</v>
      </c>
      <c r="D28" s="13">
        <f>D15*$B$3</f>
        <v>181.5</v>
      </c>
      <c r="E28" s="13">
        <f>E15*$B$3</f>
        <v>199.65</v>
      </c>
      <c r="F28" s="13">
        <f>F15*$B$3</f>
        <v>219.61500000000001</v>
      </c>
      <c r="G28" s="13">
        <f>G15*$B$3</f>
        <v>241.57650000000001</v>
      </c>
    </row>
    <row r="29" spans="1:9" ht="15" x14ac:dyDescent="0.25">
      <c r="A29" s="1" t="s">
        <v>30</v>
      </c>
      <c r="B29" s="13"/>
      <c r="C29" s="13"/>
      <c r="D29" s="13"/>
      <c r="E29" s="13"/>
      <c r="F29" s="13"/>
      <c r="G29" s="13"/>
    </row>
    <row r="30" spans="1:9" ht="15" x14ac:dyDescent="0.25">
      <c r="A30" s="1" t="s">
        <v>29</v>
      </c>
      <c r="B30" s="13">
        <f t="shared" ref="B30:G30" si="5">B32-B31</f>
        <v>1070</v>
      </c>
      <c r="C30" s="13">
        <f t="shared" ca="1" si="5"/>
        <v>1263.6842105263158</v>
      </c>
      <c r="D30" s="13">
        <f t="shared" ca="1" si="5"/>
        <v>1485.8614958448754</v>
      </c>
      <c r="E30" s="13">
        <f t="shared" ca="1" si="5"/>
        <v>1740.341653302231</v>
      </c>
      <c r="F30" s="13">
        <f t="shared" ca="1" si="5"/>
        <v>2031.4165641761501</v>
      </c>
      <c r="G30" s="13">
        <f t="shared" ca="1" si="5"/>
        <v>2363.9190446157445</v>
      </c>
    </row>
    <row r="31" spans="1:9" ht="15" x14ac:dyDescent="0.25">
      <c r="A31" s="1" t="s">
        <v>28</v>
      </c>
      <c r="B31" s="13">
        <v>-300</v>
      </c>
      <c r="C31" s="13">
        <f ca="1">B31+C19</f>
        <v>-416.68421052631578</v>
      </c>
      <c r="D31" s="13">
        <f ca="1">C31+D19</f>
        <v>-554.16149584487539</v>
      </c>
      <c r="E31" s="13">
        <f ca="1">D31+E19</f>
        <v>-715.47165330223072</v>
      </c>
      <c r="F31" s="13">
        <f ca="1">E31+F19</f>
        <v>-904.05956417614982</v>
      </c>
      <c r="G31" s="13">
        <f ca="1">F31+G19</f>
        <v>-1123.8263446157446</v>
      </c>
    </row>
    <row r="32" spans="1:9" ht="15" x14ac:dyDescent="0.25">
      <c r="A32" s="1" t="s">
        <v>27</v>
      </c>
      <c r="B32" s="13">
        <f t="shared" ref="B32:G32" si="6">B15*$B$5</f>
        <v>770</v>
      </c>
      <c r="C32" s="13">
        <f t="shared" si="6"/>
        <v>847</v>
      </c>
      <c r="D32" s="13">
        <f t="shared" si="6"/>
        <v>931.7</v>
      </c>
      <c r="E32" s="13">
        <f t="shared" si="6"/>
        <v>1024.8700000000001</v>
      </c>
      <c r="F32" s="13">
        <f t="shared" si="6"/>
        <v>1127.3570000000002</v>
      </c>
      <c r="G32" s="13">
        <f t="shared" si="6"/>
        <v>1240.0927000000001</v>
      </c>
    </row>
    <row r="33" spans="1:7" ht="15" x14ac:dyDescent="0.25">
      <c r="A33" s="7" t="s">
        <v>26</v>
      </c>
      <c r="B33" s="13">
        <f>B27+B28+B32</f>
        <v>1000</v>
      </c>
      <c r="C33" s="13">
        <f ca="1">C32+C28+C27</f>
        <v>1155.6948906356802</v>
      </c>
      <c r="D33" s="13">
        <f ca="1">D32+D28+D27</f>
        <v>1326.4226809518591</v>
      </c>
      <c r="E33" s="13">
        <f ca="1">E32+E28+E27</f>
        <v>1513.3201530772301</v>
      </c>
      <c r="F33" s="13">
        <f ca="1">F32+F28+F27</f>
        <v>1717.5901284161237</v>
      </c>
      <c r="G33" s="13">
        <f ca="1">G32+G28+G27</f>
        <v>1940.5027922352492</v>
      </c>
    </row>
    <row r="34" spans="1:7" ht="15" x14ac:dyDescent="0.25">
      <c r="B34" s="13"/>
      <c r="C34" s="13"/>
      <c r="D34" s="13"/>
      <c r="E34" s="13"/>
      <c r="F34" s="13"/>
      <c r="G34" s="13"/>
    </row>
    <row r="35" spans="1:7" ht="15" x14ac:dyDescent="0.25">
      <c r="A35" s="1" t="s">
        <v>25</v>
      </c>
      <c r="B35" s="13">
        <f t="shared" ref="B35:G35" si="7">B15*$B$4</f>
        <v>80</v>
      </c>
      <c r="C35" s="13">
        <f t="shared" si="7"/>
        <v>88</v>
      </c>
      <c r="D35" s="13">
        <f t="shared" si="7"/>
        <v>96.8</v>
      </c>
      <c r="E35" s="13">
        <f t="shared" si="7"/>
        <v>106.48</v>
      </c>
      <c r="F35" s="13">
        <f t="shared" si="7"/>
        <v>117.12800000000001</v>
      </c>
      <c r="G35" s="13">
        <f t="shared" si="7"/>
        <v>128.84080000000003</v>
      </c>
    </row>
    <row r="36" spans="1:7" ht="15" x14ac:dyDescent="0.25">
      <c r="A36" s="1" t="s">
        <v>24</v>
      </c>
      <c r="B36" s="13">
        <f>B33-B35-B37-B38</f>
        <v>320</v>
      </c>
      <c r="C36" s="13">
        <f t="shared" ref="C36:G37" si="8">B36</f>
        <v>320</v>
      </c>
      <c r="D36" s="13">
        <f t="shared" si="8"/>
        <v>320</v>
      </c>
      <c r="E36" s="13">
        <f t="shared" si="8"/>
        <v>320</v>
      </c>
      <c r="F36" s="13">
        <f t="shared" si="8"/>
        <v>320</v>
      </c>
      <c r="G36" s="13">
        <f t="shared" si="8"/>
        <v>320</v>
      </c>
    </row>
    <row r="37" spans="1:7" ht="15" x14ac:dyDescent="0.25">
      <c r="A37" s="1" t="s">
        <v>23</v>
      </c>
      <c r="B37" s="13">
        <v>450</v>
      </c>
      <c r="C37" s="13">
        <f t="shared" si="8"/>
        <v>450</v>
      </c>
      <c r="D37" s="13">
        <f t="shared" si="8"/>
        <v>450</v>
      </c>
      <c r="E37" s="13">
        <f t="shared" si="8"/>
        <v>450</v>
      </c>
      <c r="F37" s="13">
        <f t="shared" si="8"/>
        <v>450</v>
      </c>
      <c r="G37" s="13">
        <f t="shared" si="8"/>
        <v>450</v>
      </c>
    </row>
    <row r="38" spans="1:7" ht="15" x14ac:dyDescent="0.25">
      <c r="A38" s="1" t="s">
        <v>22</v>
      </c>
      <c r="B38" s="13">
        <v>150</v>
      </c>
      <c r="C38" s="13">
        <f ca="1">B38+C24</f>
        <v>297.69489063568011</v>
      </c>
      <c r="D38" s="13">
        <f ca="1">C38+D24</f>
        <v>459.62268095185919</v>
      </c>
      <c r="E38" s="13">
        <f ca="1">D38+E24</f>
        <v>636.84015307723007</v>
      </c>
      <c r="F38" s="13">
        <f ca="1">E38+F24</f>
        <v>830.46212841612351</v>
      </c>
      <c r="G38" s="13">
        <f ca="1">F38+G24</f>
        <v>1041.6619922352493</v>
      </c>
    </row>
    <row r="39" spans="1:7" ht="15" x14ac:dyDescent="0.25">
      <c r="A39" s="7" t="s">
        <v>21</v>
      </c>
      <c r="B39" s="13">
        <f t="shared" ref="B39:G39" si="9">SUM(B35:B38)</f>
        <v>1000</v>
      </c>
      <c r="C39" s="13">
        <f t="shared" ca="1" si="9"/>
        <v>1155.6948906356802</v>
      </c>
      <c r="D39" s="13">
        <f t="shared" ca="1" si="9"/>
        <v>1326.4226809518591</v>
      </c>
      <c r="E39" s="13">
        <f t="shared" ca="1" si="9"/>
        <v>1513.3201530772301</v>
      </c>
      <c r="F39" s="13">
        <f t="shared" ca="1" si="9"/>
        <v>1717.5901284161237</v>
      </c>
      <c r="G39" s="13">
        <f t="shared" ca="1" si="9"/>
        <v>1940.5027922352492</v>
      </c>
    </row>
    <row r="40" spans="1:7" x14ac:dyDescent="0.2">
      <c r="B40" s="12"/>
      <c r="C40" s="12"/>
      <c r="D40" s="12"/>
      <c r="E40" s="12"/>
      <c r="F40" s="12"/>
      <c r="G40" s="12"/>
    </row>
    <row r="41" spans="1:7" s="7" customFormat="1" x14ac:dyDescent="0.2">
      <c r="A41" s="9" t="s">
        <v>8</v>
      </c>
      <c r="B41" s="8">
        <v>0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</row>
    <row r="42" spans="1:7" s="7" customFormat="1" x14ac:dyDescent="0.2">
      <c r="A42" s="9" t="s">
        <v>20</v>
      </c>
      <c r="B42" s="8"/>
      <c r="C42" s="8"/>
      <c r="D42" s="8"/>
      <c r="E42" s="8"/>
      <c r="F42" s="8"/>
      <c r="G42" s="8"/>
    </row>
    <row r="43" spans="1:7" x14ac:dyDescent="0.2">
      <c r="A43" s="5" t="s">
        <v>19</v>
      </c>
      <c r="B43" s="5"/>
      <c r="C43" s="5">
        <f ca="1">C22</f>
        <v>246.15815105946689</v>
      </c>
      <c r="D43" s="5">
        <f ca="1">D22</f>
        <v>269.87965052696518</v>
      </c>
      <c r="E43" s="5">
        <f ca="1">E22</f>
        <v>295.36245354228492</v>
      </c>
      <c r="F43" s="5">
        <f ca="1">F22</f>
        <v>322.70329223148906</v>
      </c>
      <c r="G43" s="5">
        <f ca="1">G22</f>
        <v>351.99977303187609</v>
      </c>
    </row>
    <row r="44" spans="1:7" x14ac:dyDescent="0.2">
      <c r="A44" s="5" t="s">
        <v>18</v>
      </c>
      <c r="B44" s="5"/>
      <c r="C44" s="5">
        <f ca="1">-C19</f>
        <v>116.68421052631579</v>
      </c>
      <c r="D44" s="5">
        <f ca="1">-D19</f>
        <v>137.47728531855955</v>
      </c>
      <c r="E44" s="5">
        <f ca="1">-E19</f>
        <v>161.31015745735533</v>
      </c>
      <c r="F44" s="5">
        <f ca="1">-F19</f>
        <v>188.58791087391907</v>
      </c>
      <c r="G44" s="5">
        <f ca="1">-G19</f>
        <v>219.76678043959475</v>
      </c>
    </row>
    <row r="45" spans="1:7" x14ac:dyDescent="0.2">
      <c r="A45" s="5" t="s">
        <v>17</v>
      </c>
      <c r="B45" s="5"/>
      <c r="C45" s="5">
        <f>-(C28-B28)</f>
        <v>-15</v>
      </c>
      <c r="D45" s="5">
        <f>-(D28-C28)</f>
        <v>-16.5</v>
      </c>
      <c r="E45" s="5">
        <f>-(E28-D28)</f>
        <v>-18.150000000000006</v>
      </c>
      <c r="F45" s="5">
        <f>-(F28-E28)</f>
        <v>-19.965000000000003</v>
      </c>
      <c r="G45" s="5">
        <f>-(G28-F28)</f>
        <v>-21.961500000000001</v>
      </c>
    </row>
    <row r="46" spans="1:7" x14ac:dyDescent="0.2">
      <c r="A46" s="5" t="s">
        <v>16</v>
      </c>
      <c r="B46" s="5"/>
      <c r="C46" s="5">
        <f>C35-B35</f>
        <v>8</v>
      </c>
      <c r="D46" s="5">
        <f>D35-C35</f>
        <v>8.7999999999999972</v>
      </c>
      <c r="E46" s="5">
        <f>E35-D35</f>
        <v>9.6800000000000068</v>
      </c>
      <c r="F46" s="5">
        <f>F35-E35</f>
        <v>10.64800000000001</v>
      </c>
      <c r="G46" s="5">
        <f>G35-F35</f>
        <v>11.712800000000016</v>
      </c>
    </row>
    <row r="47" spans="1:7" x14ac:dyDescent="0.2">
      <c r="A47" s="5" t="s">
        <v>15</v>
      </c>
      <c r="B47" s="5"/>
      <c r="C47" s="5">
        <f ca="1">-(C30-B30)</f>
        <v>-193.68421052631584</v>
      </c>
      <c r="D47" s="5">
        <f ca="1">-(D30-C30)</f>
        <v>-222.1772853185596</v>
      </c>
      <c r="E47" s="5">
        <f ca="1">-(E30-D30)</f>
        <v>-254.48015745735552</v>
      </c>
      <c r="F47" s="5">
        <f ca="1">-(F30-E30)</f>
        <v>-291.07491087391918</v>
      </c>
      <c r="G47" s="5">
        <f ca="1">-(G30-F30)</f>
        <v>-332.50248043959436</v>
      </c>
    </row>
    <row r="48" spans="1:7" x14ac:dyDescent="0.2">
      <c r="A48" s="5" t="s">
        <v>14</v>
      </c>
      <c r="B48" s="5"/>
      <c r="C48" s="5">
        <f t="shared" ref="C48:G49" si="10">-(1-$B$10)*C17</f>
        <v>19.2</v>
      </c>
      <c r="D48" s="5">
        <f t="shared" si="10"/>
        <v>19.2</v>
      </c>
      <c r="E48" s="5">
        <f t="shared" si="10"/>
        <v>19.2</v>
      </c>
      <c r="F48" s="5">
        <f t="shared" si="10"/>
        <v>19.2</v>
      </c>
      <c r="G48" s="5">
        <f t="shared" si="10"/>
        <v>19.2</v>
      </c>
    </row>
    <row r="49" spans="1:8" x14ac:dyDescent="0.2">
      <c r="A49" s="5" t="s">
        <v>13</v>
      </c>
      <c r="B49" s="5"/>
      <c r="C49" s="5">
        <f t="shared" ca="1" si="10"/>
        <v>-5.3686773752563237</v>
      </c>
      <c r="D49" s="5">
        <f t="shared" ca="1" si="10"/>
        <v>-8.5660217181009415</v>
      </c>
      <c r="E49" s="5">
        <f t="shared" ca="1" si="10"/>
        <v>-12.048548016698133</v>
      </c>
      <c r="F49" s="5">
        <f t="shared" ca="1" si="10"/>
        <v>-15.826038755840479</v>
      </c>
      <c r="G49" s="5">
        <f t="shared" ca="1" si="10"/>
        <v>-19.906841295632937</v>
      </c>
    </row>
    <row r="50" spans="1:8" x14ac:dyDescent="0.2">
      <c r="A50" s="9" t="s">
        <v>12</v>
      </c>
      <c r="B50" s="5"/>
      <c r="C50" s="5">
        <f ca="1">SUM(C43:C49)</f>
        <v>175.98947368421051</v>
      </c>
      <c r="D50" s="5">
        <f ca="1">SUM(D43:D49)</f>
        <v>188.11362880886418</v>
      </c>
      <c r="E50" s="5">
        <f ca="1">SUM(E43:E49)</f>
        <v>200.87390552558662</v>
      </c>
      <c r="F50" s="5">
        <f ca="1">SUM(F43:F49)</f>
        <v>214.27325347564849</v>
      </c>
      <c r="G50" s="5">
        <f ca="1">SUM(G43:G49)</f>
        <v>228.30853173624354</v>
      </c>
    </row>
    <row r="53" spans="1:8" ht="18" x14ac:dyDescent="0.25">
      <c r="A53" s="11" t="s">
        <v>11</v>
      </c>
    </row>
    <row r="54" spans="1:8" x14ac:dyDescent="0.2">
      <c r="A54" s="1" t="s">
        <v>10</v>
      </c>
      <c r="B54" s="10">
        <v>0.2</v>
      </c>
    </row>
    <row r="55" spans="1:8" x14ac:dyDescent="0.2">
      <c r="A55" s="1" t="s">
        <v>9</v>
      </c>
      <c r="B55" s="10">
        <v>0.05</v>
      </c>
    </row>
    <row r="57" spans="1:8" s="7" customFormat="1" x14ac:dyDescent="0.2">
      <c r="A57" s="9" t="s">
        <v>8</v>
      </c>
      <c r="B57" s="8">
        <v>0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</row>
    <row r="58" spans="1:8" x14ac:dyDescent="0.2">
      <c r="A58" s="1" t="s">
        <v>7</v>
      </c>
      <c r="C58" s="5">
        <f ca="1">C50</f>
        <v>175.98947368421051</v>
      </c>
      <c r="D58" s="5">
        <f ca="1">D50</f>
        <v>188.11362880886418</v>
      </c>
      <c r="E58" s="5">
        <f ca="1">E50</f>
        <v>200.87390552558662</v>
      </c>
      <c r="F58" s="5">
        <f ca="1">F50</f>
        <v>214.27325347564849</v>
      </c>
      <c r="G58" s="4">
        <f ca="1">G50</f>
        <v>228.30853173624354</v>
      </c>
    </row>
    <row r="59" spans="1:8" x14ac:dyDescent="0.2">
      <c r="A59" s="1" t="s">
        <v>6</v>
      </c>
      <c r="G59" s="6">
        <f ca="1">G58*(1+B55)/(B54-B55)</f>
        <v>1598.1597221537045</v>
      </c>
      <c r="H59" s="1" t="str">
        <f ca="1">"&lt;-- "&amp;_xlfn.FORMULATEXT(G59)</f>
        <v>&lt;-- =G58*(1+B55)/(B54-B55)</v>
      </c>
    </row>
    <row r="60" spans="1:8" x14ac:dyDescent="0.2">
      <c r="A60" s="1" t="s">
        <v>5</v>
      </c>
      <c r="C60" s="5">
        <f ca="1">C59+C58</f>
        <v>175.98947368421051</v>
      </c>
      <c r="D60" s="5">
        <f ca="1">D59+D58</f>
        <v>188.11362880886418</v>
      </c>
      <c r="E60" s="5">
        <f ca="1">E59+E58</f>
        <v>200.87390552558662</v>
      </c>
      <c r="F60" s="5">
        <f ca="1">F59+F58</f>
        <v>214.27325347564849</v>
      </c>
      <c r="G60" s="4">
        <f ca="1">G59+G58</f>
        <v>1826.4682538899481</v>
      </c>
    </row>
    <row r="62" spans="1:8" x14ac:dyDescent="0.2">
      <c r="A62" s="1" t="str">
        <f>"Enterprise value, present value of row "&amp;ROW(A60)</f>
        <v>Enterprise value, present value of row 60</v>
      </c>
      <c r="B62" s="3">
        <f ca="1">NPV(B54,C60:G60)*(1+B54)^0.5</f>
        <v>1348.371777452516</v>
      </c>
      <c r="C62" s="1" t="str">
        <f t="shared" ref="C62:C67" ca="1" si="11">"&lt;-- "&amp;_xlfn.FORMULATEXT(B62)</f>
        <v>&lt;-- =NPV(B54,C60:G60)*(1+B54)^0.5</v>
      </c>
    </row>
    <row r="63" spans="1:8" x14ac:dyDescent="0.2">
      <c r="A63" s="1" t="s">
        <v>4</v>
      </c>
      <c r="B63" s="3">
        <f>B27</f>
        <v>80</v>
      </c>
      <c r="C63" s="1" t="str">
        <f t="shared" ca="1" si="11"/>
        <v>&lt;-- =B27</v>
      </c>
    </row>
    <row r="64" spans="1:8" x14ac:dyDescent="0.2">
      <c r="A64" s="1" t="s">
        <v>3</v>
      </c>
      <c r="B64" s="3">
        <f ca="1">B63+B62</f>
        <v>1428.371777452516</v>
      </c>
      <c r="C64" s="1" t="str">
        <f t="shared" ca="1" si="11"/>
        <v>&lt;-- =B63+B62</v>
      </c>
    </row>
    <row r="65" spans="1:3" x14ac:dyDescent="0.2">
      <c r="A65" s="1" t="s">
        <v>2</v>
      </c>
      <c r="B65" s="3">
        <f>-B36</f>
        <v>-320</v>
      </c>
      <c r="C65" s="1" t="str">
        <f t="shared" ca="1" si="11"/>
        <v>&lt;-- =-B36</v>
      </c>
    </row>
    <row r="66" spans="1:3" x14ac:dyDescent="0.2">
      <c r="A66" s="1" t="s">
        <v>1</v>
      </c>
      <c r="B66" s="3">
        <f ca="1">B64+B65</f>
        <v>1108.371777452516</v>
      </c>
      <c r="C66" s="1" t="str">
        <f t="shared" ca="1" si="11"/>
        <v>&lt;-- =B64+B65</v>
      </c>
    </row>
    <row r="67" spans="1:3" x14ac:dyDescent="0.2">
      <c r="A67" s="1" t="s">
        <v>0</v>
      </c>
      <c r="B67" s="2">
        <f ca="1">B66/100</f>
        <v>11.08371777452516</v>
      </c>
      <c r="C67" s="1" t="str">
        <f t="shared" ca="1" si="11"/>
        <v>&lt;-- =B66/100</v>
      </c>
    </row>
  </sheetData>
  <mergeCells count="1">
    <mergeCell ref="A1:G1"/>
  </mergeCells>
  <printOptions headings="1" gridLines="1"/>
  <pageMargins left="0.75" right="0.75" top="1" bottom="1" header="0.5" footer="0.5"/>
  <pageSetup scale="2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1A8B-491A-4F6C-BDCC-5C41EBBC7913}">
  <dimension ref="A1"/>
  <sheetViews>
    <sheetView workbookViewId="0">
      <selection activeCell="E21" sqref="E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Pages 68-69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Ritchey, R</dc:creator>
  <cp:lastModifiedBy>Ritchey, R</cp:lastModifiedBy>
  <dcterms:created xsi:type="dcterms:W3CDTF">2023-10-11T15:46:48Z</dcterms:created>
  <dcterms:modified xsi:type="dcterms:W3CDTF">2024-03-19T17:22:04Z</dcterms:modified>
</cp:coreProperties>
</file>