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rritchey\OneDrive - Texas Tech University\Documents\RJR Files\Courses\4331 Modeling FALL 2025\ASSIGNMENTS\PRO FORMA Assignment 4\Web\"/>
    </mc:Choice>
  </mc:AlternateContent>
  <xr:revisionPtr revIDLastSave="0" documentId="13_ncr:1_{71461EF4-60DF-4D6F-B697-E7025EB68C58}" xr6:coauthVersionLast="47" xr6:coauthVersionMax="47" xr10:uidLastSave="{00000000-0000-0000-0000-000000000000}"/>
  <bookViews>
    <workbookView xWindow="28680" yWindow="-120" windowWidth="29040" windowHeight="15720" xr2:uid="{A8533107-7168-4E1C-A2A1-407AB37D8239}"/>
  </bookViews>
  <sheets>
    <sheet name="Pages 68-69"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2" l="1"/>
  <c r="H18" i="2"/>
  <c r="I18" i="2"/>
  <c r="J18" i="2"/>
  <c r="K18" i="2"/>
  <c r="L18" i="2"/>
  <c r="H28" i="2"/>
  <c r="H30" i="2"/>
  <c r="I30" i="2"/>
  <c r="J30" i="2"/>
  <c r="K30" i="2"/>
  <c r="L30" i="2"/>
  <c r="H31" i="2"/>
  <c r="I31" i="2"/>
  <c r="J31" i="2"/>
  <c r="K31" i="2"/>
  <c r="L31" i="2"/>
  <c r="H32" i="2"/>
  <c r="H37" i="2"/>
  <c r="I37" i="2"/>
  <c r="J37" i="2"/>
  <c r="I15" i="2"/>
  <c r="B15" i="2"/>
  <c r="C15" i="2"/>
  <c r="D15" i="2" s="1"/>
  <c r="B16" i="2"/>
  <c r="B28" i="2"/>
  <c r="B33" i="2" s="1"/>
  <c r="B36" i="2" s="1"/>
  <c r="C28" i="2"/>
  <c r="C45" i="2" s="1"/>
  <c r="B32" i="2"/>
  <c r="C32" i="2"/>
  <c r="B35" i="2"/>
  <c r="C37" i="2"/>
  <c r="D37" i="2"/>
  <c r="E37" i="2" s="1"/>
  <c r="F37" i="2" s="1"/>
  <c r="G37" i="2" s="1"/>
  <c r="L37" i="2" s="1"/>
  <c r="C61" i="2"/>
  <c r="C63" i="2"/>
  <c r="C64" i="2"/>
  <c r="C62" i="2"/>
  <c r="C66" i="2"/>
  <c r="C65" i="2"/>
  <c r="H15" i="2" l="1"/>
  <c r="K37" i="2"/>
  <c r="B39" i="2"/>
  <c r="C35" i="2"/>
  <c r="H35" i="2" s="1"/>
  <c r="C36" i="2"/>
  <c r="H36" i="2" s="1"/>
  <c r="B17" i="2"/>
  <c r="B20" i="2" s="1"/>
  <c r="B21" i="2" s="1"/>
  <c r="B22" i="2" s="1"/>
  <c r="B23" i="2" s="1"/>
  <c r="B24" i="2" s="1"/>
  <c r="D28" i="2"/>
  <c r="E15" i="2"/>
  <c r="J15" i="2" s="1"/>
  <c r="D32" i="2"/>
  <c r="I32" i="2" s="1"/>
  <c r="D35" i="2"/>
  <c r="I35" i="2" s="1"/>
  <c r="D16" i="2"/>
  <c r="C16" i="2"/>
  <c r="H16" i="2" s="1"/>
  <c r="C46" i="2"/>
  <c r="A61" i="2"/>
  <c r="B62" i="2"/>
  <c r="B64" i="2"/>
  <c r="I16" i="2" l="1"/>
  <c r="D45" i="2"/>
  <c r="I45" i="2" s="1"/>
  <c r="I28" i="2"/>
  <c r="C17" i="2"/>
  <c r="E35" i="2"/>
  <c r="J35" i="2" s="1"/>
  <c r="E28" i="2"/>
  <c r="F15" i="2"/>
  <c r="K15" i="2" s="1"/>
  <c r="E32" i="2"/>
  <c r="J32" i="2" s="1"/>
  <c r="E16" i="2"/>
  <c r="J16" i="2" s="1"/>
  <c r="D46" i="2"/>
  <c r="I46" i="2" s="1"/>
  <c r="D36" i="2"/>
  <c r="I36" i="2" s="1"/>
  <c r="D17" i="2"/>
  <c r="I17" i="2" s="1"/>
  <c r="E45" i="2" l="1"/>
  <c r="J45" i="2" s="1"/>
  <c r="J28" i="2"/>
  <c r="C48" i="2"/>
  <c r="H17" i="2"/>
  <c r="F35" i="2"/>
  <c r="K35" i="2" s="1"/>
  <c r="F28" i="2"/>
  <c r="G15" i="2"/>
  <c r="L15" i="2" s="1"/>
  <c r="F32" i="2"/>
  <c r="K32" i="2" s="1"/>
  <c r="F16" i="2"/>
  <c r="K16" i="2" s="1"/>
  <c r="E36" i="2"/>
  <c r="J36" i="2" s="1"/>
  <c r="E17" i="2"/>
  <c r="D48" i="2"/>
  <c r="I48" i="2" s="1"/>
  <c r="E46" i="2"/>
  <c r="J46" i="2" s="1"/>
  <c r="F45" i="2" l="1"/>
  <c r="K45" i="2" s="1"/>
  <c r="K28" i="2"/>
  <c r="E48" i="2"/>
  <c r="J48" i="2" s="1"/>
  <c r="J17" i="2"/>
  <c r="F36" i="2"/>
  <c r="G35" i="2"/>
  <c r="L35" i="2" s="1"/>
  <c r="G28" i="2"/>
  <c r="G32" i="2"/>
  <c r="L32" i="2" s="1"/>
  <c r="G16" i="2"/>
  <c r="L16" i="2" s="1"/>
  <c r="F46" i="2"/>
  <c r="K46" i="2" s="1"/>
  <c r="G45" i="2" l="1"/>
  <c r="L45" i="2" s="1"/>
  <c r="L28" i="2"/>
  <c r="F17" i="2"/>
  <c r="K17" i="2" s="1"/>
  <c r="K36" i="2"/>
  <c r="F48" i="2"/>
  <c r="K48" i="2" s="1"/>
  <c r="G46" i="2"/>
  <c r="L46" i="2" s="1"/>
  <c r="G36" i="2"/>
  <c r="L36" i="2" s="1"/>
  <c r="G17" i="2" l="1"/>
  <c r="L17" i="2" s="1"/>
  <c r="G48" i="2" l="1"/>
  <c r="L48" i="2" s="1"/>
  <c r="G49" i="2" l="1"/>
  <c r="C49" i="2"/>
  <c r="E49" i="2"/>
  <c r="D49" i="2"/>
  <c r="I49" i="2" s="1"/>
  <c r="F49" i="2"/>
  <c r="K49" i="2" s="1"/>
  <c r="E47" i="2"/>
  <c r="F47" i="2"/>
  <c r="K47" i="2" s="1"/>
  <c r="E44" i="2"/>
  <c r="C20" i="2"/>
  <c r="C47" i="2"/>
  <c r="E19" i="2"/>
  <c r="E20" i="2" s="1"/>
  <c r="E21" i="2" s="1"/>
  <c r="E22" i="2" s="1"/>
  <c r="E43" i="2" s="1"/>
  <c r="G47" i="2"/>
  <c r="G19" i="2"/>
  <c r="G44" i="2"/>
  <c r="D19" i="2"/>
  <c r="D20" i="2" s="1"/>
  <c r="D47" i="2"/>
  <c r="F19" i="2"/>
  <c r="K19" i="2" s="1"/>
  <c r="F20" i="2"/>
  <c r="C19" i="2"/>
  <c r="I47" i="2" l="1"/>
  <c r="C44" i="2"/>
  <c r="H19" i="2"/>
  <c r="J47" i="2"/>
  <c r="L47" i="2"/>
  <c r="F44" i="2"/>
  <c r="K44" i="2" s="1"/>
  <c r="L44" i="2"/>
  <c r="G20" i="2"/>
  <c r="L19" i="2"/>
  <c r="D44" i="2"/>
  <c r="I44" i="2" s="1"/>
  <c r="I19" i="2"/>
  <c r="J19" i="2"/>
  <c r="F21" i="2"/>
  <c r="K20" i="2"/>
  <c r="G21" i="2"/>
  <c r="L20" i="2"/>
  <c r="L49" i="2"/>
  <c r="E23" i="2"/>
  <c r="C21" i="2"/>
  <c r="H20" i="2"/>
  <c r="D21" i="2"/>
  <c r="I20" i="2"/>
  <c r="J49" i="2"/>
  <c r="E50" i="2"/>
  <c r="J20" i="2"/>
  <c r="E57" i="2"/>
  <c r="E59" i="2" s="1"/>
  <c r="J44" i="2" l="1"/>
  <c r="D22" i="2"/>
  <c r="I21" i="2"/>
  <c r="C22" i="2"/>
  <c r="H21" i="2"/>
  <c r="J21" i="2"/>
  <c r="E24" i="2"/>
  <c r="G22" i="2"/>
  <c r="L21" i="2"/>
  <c r="F22" i="2"/>
  <c r="K21" i="2"/>
  <c r="I22" i="2" l="1"/>
  <c r="D43" i="2"/>
  <c r="D23" i="2"/>
  <c r="J22" i="2"/>
  <c r="K22" i="2"/>
  <c r="F43" i="2"/>
  <c r="F23" i="2"/>
  <c r="L22" i="2"/>
  <c r="G43" i="2"/>
  <c r="G23" i="2"/>
  <c r="C23" i="2"/>
  <c r="H22" i="2"/>
  <c r="C43" i="2"/>
  <c r="C50" i="2" s="1"/>
  <c r="C57" i="2" s="1"/>
  <c r="C59" i="2" s="1"/>
  <c r="G24" i="2" l="1"/>
  <c r="L23" i="2"/>
  <c r="F50" i="2"/>
  <c r="K43" i="2"/>
  <c r="G50" i="2"/>
  <c r="L43" i="2"/>
  <c r="F24" i="2"/>
  <c r="K24" i="2" s="1"/>
  <c r="K23" i="2"/>
  <c r="D24" i="2"/>
  <c r="I23" i="2"/>
  <c r="J23" i="2"/>
  <c r="C24" i="2"/>
  <c r="H23" i="2"/>
  <c r="D50" i="2"/>
  <c r="I43" i="2"/>
  <c r="J43" i="2"/>
  <c r="I50" i="2" l="1"/>
  <c r="J50" i="2"/>
  <c r="D57" i="2"/>
  <c r="D59" i="2" s="1"/>
  <c r="C38" i="2"/>
  <c r="H24" i="2"/>
  <c r="I24" i="2"/>
  <c r="J24" i="2"/>
  <c r="L50" i="2"/>
  <c r="G57" i="2"/>
  <c r="G58" i="2" s="1"/>
  <c r="G59" i="2" s="1"/>
  <c r="B61" i="2" s="1"/>
  <c r="B63" i="2" s="1"/>
  <c r="B65" i="2" s="1"/>
  <c r="B66" i="2" s="1"/>
  <c r="K50" i="2"/>
  <c r="F57" i="2"/>
  <c r="F59" i="2" s="1"/>
  <c r="L24" i="2"/>
  <c r="H38" i="2" l="1"/>
  <c r="D38" i="2"/>
  <c r="C39" i="2"/>
  <c r="C27" i="2" l="1"/>
  <c r="H39" i="2"/>
  <c r="I38" i="2"/>
  <c r="E38" i="2"/>
  <c r="D39" i="2"/>
  <c r="D27" i="2" l="1"/>
  <c r="I39" i="2"/>
  <c r="J38" i="2"/>
  <c r="E39" i="2"/>
  <c r="F38" i="2"/>
  <c r="C33" i="2"/>
  <c r="H33" i="2" s="1"/>
  <c r="H27" i="2"/>
  <c r="K38" i="2" l="1"/>
  <c r="G38" i="2"/>
  <c r="F39" i="2"/>
  <c r="E27" i="2"/>
  <c r="J39" i="2"/>
  <c r="D33" i="2"/>
  <c r="I33" i="2" s="1"/>
  <c r="I27" i="2"/>
  <c r="E33" i="2" l="1"/>
  <c r="J33" i="2" s="1"/>
  <c r="J27" i="2"/>
  <c r="F27" i="2"/>
  <c r="K39" i="2"/>
  <c r="G39" i="2"/>
  <c r="L38" i="2"/>
  <c r="G27" i="2" l="1"/>
  <c r="L39" i="2"/>
  <c r="F33" i="2"/>
  <c r="K33" i="2" s="1"/>
  <c r="K27" i="2"/>
  <c r="G33" i="2" l="1"/>
  <c r="L33" i="2" s="1"/>
  <c r="L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Ritchey, R</author>
  </authors>
  <commentList>
    <comment ref="B18" authorId="0" shapeId="0" xr:uid="{3B1A10F7-CE3F-4DAB-B63A-CBB741DA3F38}">
      <text>
        <r>
          <rPr>
            <b/>
            <sz val="13"/>
            <color indexed="81"/>
            <rFont val="Tahoma"/>
            <family val="2"/>
          </rPr>
          <t>Formula reduced to a value!</t>
        </r>
      </text>
    </comment>
    <comment ref="C18" authorId="0" shapeId="0" xr:uid="{9DD8DA52-F005-4FD1-8C56-23CC4A9EB3C1}">
      <text>
        <r>
          <rPr>
            <b/>
            <sz val="13"/>
            <color indexed="81"/>
            <rFont val="Tahoma"/>
            <family val="2"/>
          </rPr>
          <t>Formula reduced to a value!</t>
        </r>
      </text>
    </comment>
    <comment ref="D18" authorId="0" shapeId="0" xr:uid="{6C230973-8201-407C-9AA3-223F0AE878B8}">
      <text>
        <r>
          <rPr>
            <b/>
            <sz val="13"/>
            <color indexed="81"/>
            <rFont val="Tahoma"/>
            <family val="2"/>
          </rPr>
          <t>Formula reduced to a value!</t>
        </r>
      </text>
    </comment>
    <comment ref="E18" authorId="0" shapeId="0" xr:uid="{E44830B0-0CBC-4A25-89DF-A2D40C5EA3AA}">
      <text>
        <r>
          <rPr>
            <b/>
            <sz val="13"/>
            <color indexed="81"/>
            <rFont val="Tahoma"/>
            <family val="2"/>
          </rPr>
          <t>Formula reduced to a value!</t>
        </r>
      </text>
    </comment>
    <comment ref="F18" authorId="0" shapeId="0" xr:uid="{1B26A906-7EB2-48FC-94D5-6A542D4D71B6}">
      <text>
        <r>
          <rPr>
            <b/>
            <sz val="13"/>
            <color indexed="81"/>
            <rFont val="Tahoma"/>
            <family val="2"/>
          </rPr>
          <t>Formula reduced to a value!</t>
        </r>
      </text>
    </comment>
    <comment ref="G18" authorId="0" shapeId="0" xr:uid="{B81C34BC-0F19-47B6-B049-05D2F67B06D2}">
      <text>
        <r>
          <rPr>
            <b/>
            <sz val="13"/>
            <color indexed="81"/>
            <rFont val="Tahoma"/>
            <family val="2"/>
          </rPr>
          <t>Formula reduced to a value!</t>
        </r>
      </text>
    </comment>
    <comment ref="B30" authorId="0" shapeId="0" xr:uid="{5D092698-7A40-4457-A6C4-3F313229A078}">
      <text>
        <r>
          <rPr>
            <b/>
            <sz val="13"/>
            <color indexed="81"/>
            <rFont val="Tahoma"/>
            <family val="2"/>
          </rPr>
          <t>Formula reduced to a value!</t>
        </r>
      </text>
    </comment>
    <comment ref="C30" authorId="0" shapeId="0" xr:uid="{56201BB9-263D-474C-AE78-5C9A0BED724A}">
      <text>
        <r>
          <rPr>
            <b/>
            <sz val="13"/>
            <color indexed="81"/>
            <rFont val="Tahoma"/>
            <family val="2"/>
          </rPr>
          <t>Formula reduced to a value!</t>
        </r>
      </text>
    </comment>
    <comment ref="D30" authorId="0" shapeId="0" xr:uid="{1E57F225-4085-441E-9E2A-E7C09D242A3F}">
      <text>
        <r>
          <rPr>
            <b/>
            <sz val="13"/>
            <color indexed="81"/>
            <rFont val="Tahoma"/>
            <family val="2"/>
          </rPr>
          <t>Formula reduced to a value!</t>
        </r>
      </text>
    </comment>
    <comment ref="E30" authorId="0" shapeId="0" xr:uid="{FBF37176-852D-4CA3-B638-6A1CF65B3BFA}">
      <text>
        <r>
          <rPr>
            <b/>
            <sz val="13"/>
            <color indexed="81"/>
            <rFont val="Tahoma"/>
            <family val="2"/>
          </rPr>
          <t>Formula reduced to a value!</t>
        </r>
      </text>
    </comment>
    <comment ref="F30" authorId="0" shapeId="0" xr:uid="{513AE178-22AC-4727-A197-AB7690441E06}">
      <text>
        <r>
          <rPr>
            <b/>
            <sz val="13"/>
            <color indexed="81"/>
            <rFont val="Tahoma"/>
            <family val="2"/>
          </rPr>
          <t>Formula reduced to a value!</t>
        </r>
      </text>
    </comment>
    <comment ref="G30" authorId="0" shapeId="0" xr:uid="{ADFF15D9-87D1-49A6-A836-9FC5D1BCB911}">
      <text>
        <r>
          <rPr>
            <b/>
            <sz val="13"/>
            <color indexed="81"/>
            <rFont val="Tahoma"/>
            <family val="2"/>
          </rPr>
          <t>Formula reduced to a value!</t>
        </r>
      </text>
    </comment>
    <comment ref="B31" authorId="0" shapeId="0" xr:uid="{72450FF7-D5FA-4C0F-8F4B-5A18FC77BBBD}">
      <text>
        <r>
          <rPr>
            <b/>
            <sz val="13"/>
            <color indexed="81"/>
            <rFont val="Tahoma"/>
            <family val="2"/>
          </rPr>
          <t>Formula reduced to a value!</t>
        </r>
      </text>
    </comment>
    <comment ref="C31" authorId="0" shapeId="0" xr:uid="{4D151B9E-AF50-4AED-AC30-93B42902614F}">
      <text>
        <r>
          <rPr>
            <b/>
            <sz val="13"/>
            <color indexed="81"/>
            <rFont val="Tahoma"/>
            <family val="2"/>
          </rPr>
          <t>Formula reduced to a value!</t>
        </r>
      </text>
    </comment>
    <comment ref="D31" authorId="0" shapeId="0" xr:uid="{CEAB0BDC-2462-4607-84F1-EFFD9DAA6677}">
      <text>
        <r>
          <rPr>
            <b/>
            <sz val="13"/>
            <color indexed="81"/>
            <rFont val="Tahoma"/>
            <family val="2"/>
          </rPr>
          <t>Formula reduced to a value!</t>
        </r>
      </text>
    </comment>
    <comment ref="E31" authorId="0" shapeId="0" xr:uid="{11201A9E-18AF-4544-A0EE-62F445EF1FBE}">
      <text>
        <r>
          <rPr>
            <b/>
            <sz val="13"/>
            <color indexed="81"/>
            <rFont val="Tahoma"/>
            <family val="2"/>
          </rPr>
          <t>Formula reduced to a value!</t>
        </r>
      </text>
    </comment>
    <comment ref="F31" authorId="0" shapeId="0" xr:uid="{06D77A3C-0696-4727-91EB-D56544112B29}">
      <text>
        <r>
          <rPr>
            <b/>
            <sz val="13"/>
            <color indexed="81"/>
            <rFont val="Tahoma"/>
            <family val="2"/>
          </rPr>
          <t>Formula reduced to a value!</t>
        </r>
      </text>
    </comment>
    <comment ref="G31" authorId="0" shapeId="0" xr:uid="{5D9C60C3-25A5-408A-9208-0AB7D4058B21}">
      <text>
        <r>
          <rPr>
            <b/>
            <sz val="13"/>
            <color indexed="81"/>
            <rFont val="Tahoma"/>
            <family val="2"/>
          </rPr>
          <t>Formula reduced to a value!</t>
        </r>
      </text>
    </comment>
  </commentList>
</comments>
</file>

<file path=xl/sharedStrings.xml><?xml version="1.0" encoding="utf-8"?>
<sst xmlns="http://schemas.openxmlformats.org/spreadsheetml/2006/main" count="61" uniqueCount="58">
  <si>
    <t>Share value (100 shares)</t>
  </si>
  <si>
    <t>Subtract out value of firm's debt today</t>
  </si>
  <si>
    <t>Asset value in year 0</t>
  </si>
  <si>
    <t>Add in initial (year 0) cash and mkt. securities</t>
  </si>
  <si>
    <t>FCF</t>
  </si>
  <si>
    <t>Year</t>
  </si>
  <si>
    <t>Long-term free cash flow growth rate</t>
  </si>
  <si>
    <t>Weighted average cost of capital</t>
  </si>
  <si>
    <t>Valuing the firm</t>
  </si>
  <si>
    <t>Free cash flow</t>
  </si>
  <si>
    <t>Subtract after-tax interest on cash and mkt. securities</t>
  </si>
  <si>
    <t>Add back after-tax interest on debt</t>
  </si>
  <si>
    <t>Subtract increase in fixed assets at cost</t>
  </si>
  <si>
    <t>Add back increase in current liabilities</t>
  </si>
  <si>
    <t>Subtract increase in current assets</t>
  </si>
  <si>
    <t>Add back depreciation</t>
  </si>
  <si>
    <t>Profit after tax</t>
  </si>
  <si>
    <t>Free cash flow calculation</t>
  </si>
  <si>
    <t>Total liabilities and equity</t>
  </si>
  <si>
    <t>Accumulated retained earnings</t>
  </si>
  <si>
    <t>Stock</t>
  </si>
  <si>
    <t>Debt</t>
  </si>
  <si>
    <t>Current liabilities</t>
  </si>
  <si>
    <t>Total assets</t>
  </si>
  <si>
    <t xml:space="preserve">     Net fixed assets</t>
  </si>
  <si>
    <t xml:space="preserve">     Depreciation</t>
  </si>
  <si>
    <t xml:space="preserve">     At cost</t>
  </si>
  <si>
    <t>Fixed assets</t>
  </si>
  <si>
    <t>Current assets</t>
  </si>
  <si>
    <t>Cash and marketable securities</t>
  </si>
  <si>
    <t>Balance sheet</t>
  </si>
  <si>
    <t>Retained earnings</t>
  </si>
  <si>
    <t>Dividends</t>
  </si>
  <si>
    <t>Taxes</t>
  </si>
  <si>
    <t>Profit before tax</t>
  </si>
  <si>
    <t>Depreciation</t>
  </si>
  <si>
    <t>Interest earned on cash and marketable securities</t>
  </si>
  <si>
    <t>Interest payments on debt</t>
  </si>
  <si>
    <t>Costs of goods sold</t>
  </si>
  <si>
    <t>Sales</t>
  </si>
  <si>
    <t>Income statement</t>
  </si>
  <si>
    <t>Dividend payout ratio</t>
  </si>
  <si>
    <t>Tax rate</t>
  </si>
  <si>
    <t>Interest paid on cash and marketable securities</t>
  </si>
  <si>
    <t>Interest rate on debt</t>
  </si>
  <si>
    <t>Depreciation rate</t>
  </si>
  <si>
    <t>Costs of goods sold/Sales</t>
  </si>
  <si>
    <t>Net fixed assets/Sales</t>
  </si>
  <si>
    <t>Current liabilities/Sales</t>
  </si>
  <si>
    <t>Current assets/Sales</t>
  </si>
  <si>
    <t>Sales growth</t>
  </si>
  <si>
    <t>PRO FORMA FINANCIAL MODEL</t>
  </si>
  <si>
    <t>GROWTH RATES</t>
  </si>
  <si>
    <t>Equity value (All shares)</t>
  </si>
  <si>
    <t>&lt;--Horizon Value</t>
  </si>
  <si>
    <t>Total FCF &amp; Horizon Values</t>
  </si>
  <si>
    <t>Horizon/Terminal value</t>
  </si>
  <si>
    <t>&lt;-- Estimated from above projections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</si>
</sst>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_(* #,##0_);_(* \(#,##0\);_(* &quot;-&quot;??_);_(@_)"/>
    <numFmt numFmtId="166" formatCode="0.0%"/>
  </numFmts>
  <fonts count="7" x14ac:knownFonts="1">
    <font>
      <sz val="11"/>
      <color theme="1"/>
      <name val="Calibri"/>
      <family val="2"/>
      <scheme val="minor"/>
    </font>
    <font>
      <sz val="10"/>
      <name val="Arial"/>
      <family val="2"/>
    </font>
    <font>
      <b/>
      <sz val="10"/>
      <name val="Arial"/>
      <family val="2"/>
    </font>
    <font>
      <b/>
      <sz val="14"/>
      <name val="Arial"/>
      <family val="2"/>
    </font>
    <font>
      <sz val="11"/>
      <color theme="1"/>
      <name val="Calibri"/>
      <family val="2"/>
      <scheme val="minor"/>
    </font>
    <font>
      <b/>
      <sz val="13"/>
      <color indexed="81"/>
      <name val="Tahoma"/>
      <family val="2"/>
    </font>
    <font>
      <sz val="10"/>
      <color rgb="FF0070C0"/>
      <name val="Arial"/>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4">
    <xf numFmtId="0" fontId="0" fillId="0" borderId="0"/>
    <xf numFmtId="0" fontId="1" fillId="0" borderId="0"/>
    <xf numFmtId="43" fontId="1" fillId="0" borderId="0" applyFont="0" applyFill="0" applyBorder="0" applyAlignment="0" applyProtection="0"/>
    <xf numFmtId="9" fontId="4" fillId="0" borderId="0" applyFont="0" applyFill="0" applyBorder="0" applyAlignment="0" applyProtection="0"/>
  </cellStyleXfs>
  <cellXfs count="26">
    <xf numFmtId="0" fontId="0" fillId="0" borderId="0" xfId="0"/>
    <xf numFmtId="0" fontId="1" fillId="0" borderId="0" xfId="1"/>
    <xf numFmtId="4" fontId="1" fillId="0" borderId="0" xfId="1" applyNumberFormat="1"/>
    <xf numFmtId="37" fontId="1" fillId="0" borderId="0" xfId="1" applyNumberFormat="1"/>
    <xf numFmtId="3" fontId="1" fillId="0" borderId="0" xfId="1" applyNumberFormat="1"/>
    <xf numFmtId="164" fontId="1" fillId="0" borderId="0" xfId="1" applyNumberFormat="1"/>
    <xf numFmtId="3" fontId="1" fillId="0" borderId="0" xfId="1" quotePrefix="1" applyNumberFormat="1"/>
    <xf numFmtId="0" fontId="2" fillId="0" borderId="0" xfId="1" applyFont="1"/>
    <xf numFmtId="164" fontId="2" fillId="0" borderId="0" xfId="1" applyNumberFormat="1" applyFont="1" applyAlignment="1">
      <alignment horizontal="center"/>
    </xf>
    <xf numFmtId="164" fontId="2" fillId="0" borderId="0" xfId="1" applyNumberFormat="1" applyFont="1"/>
    <xf numFmtId="9" fontId="1" fillId="0" borderId="0" xfId="1" applyNumberFormat="1"/>
    <xf numFmtId="0" fontId="3" fillId="0" borderId="0" xfId="1" applyFont="1"/>
    <xf numFmtId="165" fontId="1" fillId="0" borderId="0" xfId="2" applyNumberFormat="1" applyFont="1"/>
    <xf numFmtId="165" fontId="0" fillId="0" borderId="0" xfId="2" applyNumberFormat="1" applyFont="1"/>
    <xf numFmtId="0" fontId="2" fillId="0" borderId="0" xfId="1" applyFont="1" applyAlignment="1">
      <alignment horizontal="center"/>
    </xf>
    <xf numFmtId="166" fontId="2" fillId="0" borderId="0" xfId="3" applyNumberFormat="1" applyFont="1"/>
    <xf numFmtId="166" fontId="1" fillId="2" borderId="0" xfId="3" applyNumberFormat="1" applyFont="1" applyFill="1"/>
    <xf numFmtId="0" fontId="1" fillId="2" borderId="0" xfId="1" applyFill="1"/>
    <xf numFmtId="166" fontId="1" fillId="0" borderId="0" xfId="1" applyNumberFormat="1"/>
    <xf numFmtId="0" fontId="2" fillId="2" borderId="0" xfId="1" applyFont="1" applyFill="1" applyAlignment="1">
      <alignment horizontal="center"/>
    </xf>
    <xf numFmtId="166" fontId="2" fillId="2" borderId="0" xfId="3" applyNumberFormat="1" applyFont="1" applyFill="1"/>
    <xf numFmtId="9" fontId="6" fillId="0" borderId="0" xfId="1" applyNumberFormat="1" applyFont="1"/>
    <xf numFmtId="10" fontId="6" fillId="0" borderId="0" xfId="1" applyNumberFormat="1" applyFont="1"/>
    <xf numFmtId="0" fontId="3" fillId="0" borderId="0" xfId="1" applyFont="1" applyAlignment="1">
      <alignment horizontal="center"/>
    </xf>
    <xf numFmtId="0" fontId="1" fillId="2" borderId="0" xfId="1" applyFill="1" applyAlignment="1">
      <alignment horizontal="center"/>
    </xf>
    <xf numFmtId="0" fontId="0" fillId="2" borderId="0" xfId="0" applyFill="1" applyAlignment="1">
      <alignment horizontal="center"/>
    </xf>
  </cellXfs>
  <cellStyles count="4">
    <cellStyle name="Comma 2" xfId="2" xr:uid="{AE01811A-721C-41A2-9DFE-37241B2BD188}"/>
    <cellStyle name="Normal" xfId="0" builtinId="0"/>
    <cellStyle name="Normal 2" xfId="1" xr:uid="{7D97811C-C09C-498F-9247-669756B91969}"/>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285750</xdr:colOff>
      <xdr:row>59</xdr:row>
      <xdr:rowOff>38100</xdr:rowOff>
    </xdr:from>
    <xdr:to>
      <xdr:col>12</xdr:col>
      <xdr:colOff>409575</xdr:colOff>
      <xdr:row>66</xdr:row>
      <xdr:rowOff>95250</xdr:rowOff>
    </xdr:to>
    <xdr:sp macro="" textlink="">
      <xdr:nvSpPr>
        <xdr:cNvPr id="2" name="TextBox 1">
          <a:extLst>
            <a:ext uri="{FF2B5EF4-FFF2-40B4-BE49-F238E27FC236}">
              <a16:creationId xmlns:a16="http://schemas.microsoft.com/office/drawing/2014/main" id="{5AF5742C-1899-65B9-8A8E-792E8D1D3410}"/>
            </a:ext>
          </a:extLst>
        </xdr:cNvPr>
        <xdr:cNvSpPr txBox="1"/>
      </xdr:nvSpPr>
      <xdr:spPr>
        <a:xfrm>
          <a:off x="5991225" y="10467975"/>
          <a:ext cx="4629150" cy="1190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Free cash flow (FCF) shows how much cash a company has after covering operating expenses and capital expenditures (net </a:t>
          </a:r>
          <a:r>
            <a:rPr lang="en-US" sz="1100" b="1" i="1" u="none" strike="noStrike">
              <a:solidFill>
                <a:schemeClr val="dk1"/>
              </a:solidFill>
              <a:effectLst/>
              <a:latin typeface="+mn-lt"/>
              <a:ea typeface="+mn-ea"/>
              <a:cs typeface="+mn-cs"/>
            </a:rPr>
            <a:t>new</a:t>
          </a:r>
          <a:r>
            <a:rPr lang="en-US" sz="1100" b="1" i="0" u="none" strike="noStrike">
              <a:solidFill>
                <a:schemeClr val="dk1"/>
              </a:solidFill>
              <a:effectLst/>
              <a:latin typeface="+mn-lt"/>
              <a:ea typeface="+mn-ea"/>
              <a:cs typeface="+mn-cs"/>
            </a:rPr>
            <a:t> investment).</a:t>
          </a:r>
          <a:r>
            <a:rPr lang="en-US">
              <a:effectLst/>
            </a:rPr>
            <a:t> </a:t>
          </a:r>
          <a:r>
            <a:rPr lang="en-US" sz="1100" b="1" i="0" u="none" strike="noStrike">
              <a:solidFill>
                <a:schemeClr val="dk1"/>
              </a:solidFill>
              <a:effectLst/>
              <a:latin typeface="+mn-lt"/>
              <a:ea typeface="+mn-ea"/>
              <a:cs typeface="+mn-cs"/>
            </a:rPr>
            <a:t>FCF is money available to pay debt obligations and cash dividents to stockholders.</a:t>
          </a:r>
          <a:r>
            <a:rPr lang="en-US">
              <a:effectLst/>
            </a:rPr>
            <a:t> </a:t>
          </a:r>
          <a:r>
            <a:rPr lang="en-US" sz="1100" b="1" i="0" u="none" strike="noStrike">
              <a:solidFill>
                <a:schemeClr val="dk1"/>
              </a:solidFill>
              <a:effectLst/>
              <a:latin typeface="+mn-lt"/>
              <a:ea typeface="+mn-ea"/>
              <a:cs typeface="+mn-cs"/>
            </a:rPr>
            <a:t>FCF helps investors and companies decide how to spend money on growth, debt repayment, and dividends. Enterprise value and its components, debt and equity, may be estimated as the present value of expected future FCFs.</a:t>
          </a:r>
          <a:r>
            <a:rPr lang="en-US">
              <a:effectLst/>
            </a:rPr>
            <a:t>  </a:t>
          </a:r>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07E4-3C5B-4176-A8DF-2FDDD078CADF}">
  <sheetPr codeName="Sheet19">
    <pageSetUpPr fitToPage="1"/>
  </sheetPr>
  <dimension ref="A1:L66"/>
  <sheetViews>
    <sheetView tabSelected="1" workbookViewId="0">
      <selection activeCell="B2" sqref="B2"/>
    </sheetView>
  </sheetViews>
  <sheetFormatPr defaultColWidth="10" defaultRowHeight="12.75" x14ac:dyDescent="0.2"/>
  <cols>
    <col min="1" max="1" width="46.85546875" style="1" bestFit="1" customWidth="1"/>
    <col min="2" max="2" width="10" style="1" bestFit="1" customWidth="1"/>
    <col min="3" max="7" width="9.5703125" style="1" bestFit="1" customWidth="1"/>
    <col min="8" max="8" width="9.7109375" style="1" customWidth="1"/>
    <col min="9" max="9" width="9.5703125" style="1" customWidth="1"/>
    <col min="10" max="11" width="9.5703125" style="1" bestFit="1" customWidth="1"/>
    <col min="12" max="16384" width="10" style="1"/>
  </cols>
  <sheetData>
    <row r="1" spans="1:12" ht="18" x14ac:dyDescent="0.25">
      <c r="A1" s="23" t="s">
        <v>51</v>
      </c>
      <c r="B1" s="23"/>
      <c r="C1" s="23"/>
      <c r="D1" s="23"/>
      <c r="E1" s="23"/>
      <c r="F1" s="23"/>
      <c r="G1" s="23"/>
    </row>
    <row r="2" spans="1:12" x14ac:dyDescent="0.2">
      <c r="A2" s="1" t="s">
        <v>50</v>
      </c>
      <c r="B2" s="21">
        <v>0.1</v>
      </c>
    </row>
    <row r="3" spans="1:12" x14ac:dyDescent="0.2">
      <c r="A3" s="1" t="s">
        <v>49</v>
      </c>
      <c r="B3" s="21">
        <v>0.15</v>
      </c>
    </row>
    <row r="4" spans="1:12" x14ac:dyDescent="0.2">
      <c r="A4" s="1" t="s">
        <v>48</v>
      </c>
      <c r="B4" s="21">
        <v>0.08</v>
      </c>
    </row>
    <row r="5" spans="1:12" x14ac:dyDescent="0.2">
      <c r="A5" s="1" t="s">
        <v>47</v>
      </c>
      <c r="B5" s="21">
        <v>0.77</v>
      </c>
    </row>
    <row r="6" spans="1:12" x14ac:dyDescent="0.2">
      <c r="A6" s="1" t="s">
        <v>46</v>
      </c>
      <c r="B6" s="21">
        <v>0.5</v>
      </c>
    </row>
    <row r="7" spans="1:12" x14ac:dyDescent="0.2">
      <c r="A7" s="1" t="s">
        <v>45</v>
      </c>
      <c r="B7" s="21">
        <v>0.1</v>
      </c>
    </row>
    <row r="8" spans="1:12" x14ac:dyDescent="0.2">
      <c r="A8" s="1" t="s">
        <v>44</v>
      </c>
      <c r="B8" s="22">
        <v>0.1</v>
      </c>
    </row>
    <row r="9" spans="1:12" x14ac:dyDescent="0.2">
      <c r="A9" s="1" t="s">
        <v>43</v>
      </c>
      <c r="B9" s="22">
        <v>0.08</v>
      </c>
    </row>
    <row r="10" spans="1:12" x14ac:dyDescent="0.2">
      <c r="A10" s="1" t="s">
        <v>42</v>
      </c>
      <c r="B10" s="21">
        <v>0.4</v>
      </c>
    </row>
    <row r="11" spans="1:12" x14ac:dyDescent="0.2">
      <c r="A11" s="1" t="s">
        <v>41</v>
      </c>
      <c r="B11" s="21">
        <v>0.4</v>
      </c>
    </row>
    <row r="12" spans="1:12" ht="15" x14ac:dyDescent="0.25">
      <c r="H12" s="24" t="s">
        <v>52</v>
      </c>
      <c r="I12" s="25"/>
      <c r="J12" s="25"/>
      <c r="K12" s="25"/>
      <c r="L12" s="25"/>
    </row>
    <row r="13" spans="1:12" s="7" customFormat="1" x14ac:dyDescent="0.2">
      <c r="A13" s="7" t="s">
        <v>5</v>
      </c>
      <c r="B13" s="14">
        <v>0</v>
      </c>
      <c r="C13" s="14">
        <v>1</v>
      </c>
      <c r="D13" s="14">
        <v>2</v>
      </c>
      <c r="E13" s="14">
        <v>3</v>
      </c>
      <c r="F13" s="14">
        <v>4</v>
      </c>
      <c r="G13" s="14">
        <v>5</v>
      </c>
      <c r="H13" s="19">
        <v>1</v>
      </c>
      <c r="I13" s="19">
        <v>2</v>
      </c>
      <c r="J13" s="19">
        <v>3</v>
      </c>
      <c r="K13" s="19">
        <v>4</v>
      </c>
      <c r="L13" s="19">
        <v>5</v>
      </c>
    </row>
    <row r="14" spans="1:12" x14ac:dyDescent="0.2">
      <c r="A14" s="7" t="s">
        <v>40</v>
      </c>
      <c r="H14" s="17"/>
      <c r="I14" s="17"/>
      <c r="J14" s="17"/>
      <c r="K14" s="17"/>
      <c r="L14" s="17"/>
    </row>
    <row r="15" spans="1:12" ht="15" x14ac:dyDescent="0.25">
      <c r="A15" s="1" t="s">
        <v>39</v>
      </c>
      <c r="B15" s="13">
        <f>1000</f>
        <v>1000</v>
      </c>
      <c r="C15" s="13">
        <f>B15*(1+$B$2)</f>
        <v>1100</v>
      </c>
      <c r="D15" s="13">
        <f>C15*(1+$B$2)</f>
        <v>1210</v>
      </c>
      <c r="E15" s="13">
        <f>D15*(1+$B$2)</f>
        <v>1331</v>
      </c>
      <c r="F15" s="13">
        <f>E15*(1+$B$2)</f>
        <v>1464.1000000000001</v>
      </c>
      <c r="G15" s="13">
        <f>F15*(1+$B$2)</f>
        <v>1610.5100000000002</v>
      </c>
      <c r="H15" s="16">
        <f>C15/B15-1</f>
        <v>0.10000000000000009</v>
      </c>
      <c r="I15" s="16">
        <f t="shared" ref="I15:K15" si="0">D15/C15-1</f>
        <v>0.10000000000000009</v>
      </c>
      <c r="J15" s="16">
        <f t="shared" si="0"/>
        <v>0.10000000000000009</v>
      </c>
      <c r="K15" s="16">
        <f t="shared" si="0"/>
        <v>0.10000000000000009</v>
      </c>
      <c r="L15" s="16">
        <f>G15/F15-1</f>
        <v>0.10000000000000009</v>
      </c>
    </row>
    <row r="16" spans="1:12" ht="15" x14ac:dyDescent="0.25">
      <c r="A16" s="1" t="s">
        <v>38</v>
      </c>
      <c r="B16" s="13">
        <f t="shared" ref="B16:G16" si="1">-B15*$B$6</f>
        <v>-500</v>
      </c>
      <c r="C16" s="13">
        <f t="shared" si="1"/>
        <v>-550</v>
      </c>
      <c r="D16" s="13">
        <f t="shared" si="1"/>
        <v>-605</v>
      </c>
      <c r="E16" s="13">
        <f t="shared" si="1"/>
        <v>-665.5</v>
      </c>
      <c r="F16" s="13">
        <f t="shared" si="1"/>
        <v>-732.05000000000007</v>
      </c>
      <c r="G16" s="13">
        <f t="shared" si="1"/>
        <v>-805.25500000000011</v>
      </c>
      <c r="H16" s="16">
        <f t="shared" ref="H16:H39" si="2">C16/B16-1</f>
        <v>0.10000000000000009</v>
      </c>
      <c r="I16" s="16">
        <f t="shared" ref="I16:I50" si="3">D16/C16-1</f>
        <v>0.10000000000000009</v>
      </c>
      <c r="J16" s="16">
        <f t="shared" ref="J16:J50" si="4">E16/D16-1</f>
        <v>0.10000000000000009</v>
      </c>
      <c r="K16" s="16">
        <f t="shared" ref="K16:K50" si="5">F16/E16-1</f>
        <v>0.10000000000000009</v>
      </c>
      <c r="L16" s="16">
        <f t="shared" ref="L16:L50" si="6">G16/F16-1</f>
        <v>0.10000000000000009</v>
      </c>
    </row>
    <row r="17" spans="1:12" ht="15" x14ac:dyDescent="0.25">
      <c r="A17" s="1" t="s">
        <v>37</v>
      </c>
      <c r="B17" s="13">
        <f>-$B$8*B36</f>
        <v>-32</v>
      </c>
      <c r="C17" s="13">
        <f>-$B$8*(B36+C36)/2</f>
        <v>-32</v>
      </c>
      <c r="D17" s="13">
        <f>-$B$8*(C36+D36)/2</f>
        <v>-32</v>
      </c>
      <c r="E17" s="13">
        <f>-$B$8*(D36+E36)/2</f>
        <v>-32</v>
      </c>
      <c r="F17" s="13">
        <f>-$B$8*(E36+F36)/2</f>
        <v>-32</v>
      </c>
      <c r="G17" s="13">
        <f>-$B$8*(F36+G36)/2</f>
        <v>-32</v>
      </c>
      <c r="H17" s="16">
        <f t="shared" si="2"/>
        <v>0</v>
      </c>
      <c r="I17" s="16">
        <f t="shared" si="3"/>
        <v>0</v>
      </c>
      <c r="J17" s="16">
        <f t="shared" si="4"/>
        <v>0</v>
      </c>
      <c r="K17" s="16">
        <f t="shared" si="5"/>
        <v>0</v>
      </c>
      <c r="L17" s="16">
        <f t="shared" si="6"/>
        <v>0</v>
      </c>
    </row>
    <row r="18" spans="1:12" ht="15" x14ac:dyDescent="0.25">
      <c r="A18" s="1" t="s">
        <v>36</v>
      </c>
      <c r="B18" s="13">
        <v>6.4</v>
      </c>
      <c r="C18" s="13">
        <v>8.9477956254272062</v>
      </c>
      <c r="D18" s="13">
        <v>14.276702863501569</v>
      </c>
      <c r="E18" s="13">
        <v>20.080913361163557</v>
      </c>
      <c r="F18" s="13">
        <v>26.376731259734132</v>
      </c>
      <c r="G18" s="13">
        <v>33.178068826054897</v>
      </c>
      <c r="H18" s="16">
        <f t="shared" si="2"/>
        <v>0.39809306647300091</v>
      </c>
      <c r="I18" s="16">
        <f t="shared" si="3"/>
        <v>0.59555531453255983</v>
      </c>
      <c r="J18" s="16">
        <f t="shared" si="4"/>
        <v>0.40655118714422978</v>
      </c>
      <c r="K18" s="16">
        <f t="shared" si="5"/>
        <v>0.31352248701728258</v>
      </c>
      <c r="L18" s="16">
        <f t="shared" si="6"/>
        <v>0.2578536930655797</v>
      </c>
    </row>
    <row r="19" spans="1:12" ht="15" x14ac:dyDescent="0.25">
      <c r="A19" s="1" t="s">
        <v>35</v>
      </c>
      <c r="B19" s="13">
        <v>-100</v>
      </c>
      <c r="C19" s="13">
        <f>-$B$7*(C30+B30)/2</f>
        <v>-116.68421052631579</v>
      </c>
      <c r="D19" s="13">
        <f>-$B$7*(D30+C30)/2</f>
        <v>-137.47728531855955</v>
      </c>
      <c r="E19" s="13">
        <f>-$B$7*(E30+D30)/2</f>
        <v>-161.31015745735533</v>
      </c>
      <c r="F19" s="13">
        <f>-$B$7*(F30+E30)/2</f>
        <v>-188.58791087391907</v>
      </c>
      <c r="G19" s="13">
        <f>-$B$7*(G30+F30)/2</f>
        <v>-219.76678043959475</v>
      </c>
      <c r="H19" s="16">
        <f t="shared" si="2"/>
        <v>0.1668421052631579</v>
      </c>
      <c r="I19" s="16">
        <f t="shared" si="3"/>
        <v>0.17819955843600876</v>
      </c>
      <c r="J19" s="16">
        <f t="shared" si="4"/>
        <v>0.17335861763323845</v>
      </c>
      <c r="K19" s="16">
        <f t="shared" si="5"/>
        <v>0.1691012757443684</v>
      </c>
      <c r="L19" s="16">
        <f t="shared" si="6"/>
        <v>0.16532803943366448</v>
      </c>
    </row>
    <row r="20" spans="1:12" ht="15" x14ac:dyDescent="0.25">
      <c r="A20" s="1" t="s">
        <v>34</v>
      </c>
      <c r="B20" s="13">
        <f t="shared" ref="B20:G20" si="7">SUM(B15:B19)</f>
        <v>374.4</v>
      </c>
      <c r="C20" s="13">
        <f t="shared" si="7"/>
        <v>410.26358509911148</v>
      </c>
      <c r="D20" s="13">
        <f t="shared" si="7"/>
        <v>449.799417544942</v>
      </c>
      <c r="E20" s="13">
        <f t="shared" si="7"/>
        <v>492.27075590380821</v>
      </c>
      <c r="F20" s="13">
        <f t="shared" si="7"/>
        <v>537.8388203858151</v>
      </c>
      <c r="G20" s="13">
        <f t="shared" si="7"/>
        <v>586.66628838646022</v>
      </c>
      <c r="H20" s="16">
        <f t="shared" si="2"/>
        <v>9.5789490115148146E-2</v>
      </c>
      <c r="I20" s="16">
        <f t="shared" si="3"/>
        <v>9.6366906256813989E-2</v>
      </c>
      <c r="J20" s="16">
        <f t="shared" si="4"/>
        <v>9.4422839830873295E-2</v>
      </c>
      <c r="K20" s="16">
        <f t="shared" si="5"/>
        <v>9.2567076015604544E-2</v>
      </c>
      <c r="L20" s="16">
        <f t="shared" si="6"/>
        <v>9.0784573649070222E-2</v>
      </c>
    </row>
    <row r="21" spans="1:12" ht="15" x14ac:dyDescent="0.25">
      <c r="A21" s="1" t="s">
        <v>33</v>
      </c>
      <c r="B21" s="13">
        <f t="shared" ref="B21:G21" si="8">-B20*$B$10</f>
        <v>-149.76</v>
      </c>
      <c r="C21" s="13">
        <f t="shared" si="8"/>
        <v>-164.10543403964459</v>
      </c>
      <c r="D21" s="13">
        <f t="shared" si="8"/>
        <v>-179.91976701797682</v>
      </c>
      <c r="E21" s="13">
        <f t="shared" si="8"/>
        <v>-196.90830236152328</v>
      </c>
      <c r="F21" s="13">
        <f t="shared" si="8"/>
        <v>-215.13552815432604</v>
      </c>
      <c r="G21" s="13">
        <f t="shared" si="8"/>
        <v>-234.66651535458411</v>
      </c>
      <c r="H21" s="16">
        <f t="shared" si="2"/>
        <v>9.5789490115148146E-2</v>
      </c>
      <c r="I21" s="16">
        <f t="shared" si="3"/>
        <v>9.6366906256814211E-2</v>
      </c>
      <c r="J21" s="16">
        <f t="shared" si="4"/>
        <v>9.4422839830873295E-2</v>
      </c>
      <c r="K21" s="16">
        <f t="shared" si="5"/>
        <v>9.2567076015604544E-2</v>
      </c>
      <c r="L21" s="16">
        <f t="shared" si="6"/>
        <v>9.0784573649070444E-2</v>
      </c>
    </row>
    <row r="22" spans="1:12" ht="15" x14ac:dyDescent="0.25">
      <c r="A22" s="1" t="s">
        <v>16</v>
      </c>
      <c r="B22" s="13">
        <f t="shared" ref="B22:G22" si="9">B21+B20</f>
        <v>224.64</v>
      </c>
      <c r="C22" s="13">
        <f t="shared" si="9"/>
        <v>246.15815105946689</v>
      </c>
      <c r="D22" s="13">
        <f t="shared" si="9"/>
        <v>269.87965052696518</v>
      </c>
      <c r="E22" s="13">
        <f t="shared" si="9"/>
        <v>295.36245354228492</v>
      </c>
      <c r="F22" s="13">
        <f t="shared" si="9"/>
        <v>322.70329223148906</v>
      </c>
      <c r="G22" s="13">
        <f t="shared" si="9"/>
        <v>351.99977303187609</v>
      </c>
      <c r="H22" s="16">
        <f t="shared" si="2"/>
        <v>9.5789490115148146E-2</v>
      </c>
      <c r="I22" s="16">
        <f t="shared" si="3"/>
        <v>9.6366906256813989E-2</v>
      </c>
      <c r="J22" s="16">
        <f t="shared" si="4"/>
        <v>9.4422839830873517E-2</v>
      </c>
      <c r="K22" s="16">
        <f t="shared" si="5"/>
        <v>9.2567076015604544E-2</v>
      </c>
      <c r="L22" s="16">
        <f t="shared" si="6"/>
        <v>9.0784573649070222E-2</v>
      </c>
    </row>
    <row r="23" spans="1:12" ht="15" x14ac:dyDescent="0.25">
      <c r="A23" s="1" t="s">
        <v>32</v>
      </c>
      <c r="B23" s="13">
        <f>-B22*$B$11</f>
        <v>-89.855999999999995</v>
      </c>
      <c r="C23" s="13">
        <f>-$B$11*C22</f>
        <v>-98.463260423786764</v>
      </c>
      <c r="D23" s="13">
        <f>-$B$11*D22</f>
        <v>-107.95186021078608</v>
      </c>
      <c r="E23" s="13">
        <f>-$B$11*E22</f>
        <v>-118.14498141691398</v>
      </c>
      <c r="F23" s="13">
        <f>-$B$11*F22</f>
        <v>-129.08131689259562</v>
      </c>
      <c r="G23" s="13">
        <f>-$B$11*G22</f>
        <v>-140.79990921275044</v>
      </c>
      <c r="H23" s="16">
        <f t="shared" si="2"/>
        <v>9.5789490115148368E-2</v>
      </c>
      <c r="I23" s="16">
        <f t="shared" si="3"/>
        <v>9.6366906256813989E-2</v>
      </c>
      <c r="J23" s="16">
        <f t="shared" si="4"/>
        <v>9.4422839830873517E-2</v>
      </c>
      <c r="K23" s="16">
        <f t="shared" si="5"/>
        <v>9.2567076015604322E-2</v>
      </c>
      <c r="L23" s="16">
        <f t="shared" si="6"/>
        <v>9.0784573649070222E-2</v>
      </c>
    </row>
    <row r="24" spans="1:12" ht="15" x14ac:dyDescent="0.25">
      <c r="A24" s="1" t="s">
        <v>31</v>
      </c>
      <c r="B24" s="13">
        <f t="shared" ref="B24:G24" si="10">B23+B22</f>
        <v>134.78399999999999</v>
      </c>
      <c r="C24" s="13">
        <f t="shared" si="10"/>
        <v>147.69489063568011</v>
      </c>
      <c r="D24" s="13">
        <f t="shared" si="10"/>
        <v>161.92779031617908</v>
      </c>
      <c r="E24" s="13">
        <f t="shared" si="10"/>
        <v>177.21747212537093</v>
      </c>
      <c r="F24" s="13">
        <f t="shared" si="10"/>
        <v>193.62197533889344</v>
      </c>
      <c r="G24" s="13">
        <f t="shared" si="10"/>
        <v>211.19986381912565</v>
      </c>
      <c r="H24" s="16">
        <f t="shared" si="2"/>
        <v>9.5789490115148146E-2</v>
      </c>
      <c r="I24" s="16">
        <f t="shared" si="3"/>
        <v>9.6366906256813989E-2</v>
      </c>
      <c r="J24" s="16">
        <f t="shared" si="4"/>
        <v>9.4422839830873517E-2</v>
      </c>
      <c r="K24" s="16">
        <f t="shared" si="5"/>
        <v>9.2567076015604544E-2</v>
      </c>
      <c r="L24" s="16">
        <f t="shared" si="6"/>
        <v>9.0784573649070222E-2</v>
      </c>
    </row>
    <row r="25" spans="1:12" ht="15" x14ac:dyDescent="0.25">
      <c r="B25" s="13"/>
      <c r="C25" s="13"/>
      <c r="D25" s="13"/>
      <c r="E25" s="13"/>
      <c r="F25" s="13"/>
      <c r="G25" s="13"/>
      <c r="H25" s="16"/>
      <c r="I25" s="16"/>
      <c r="J25" s="16"/>
      <c r="K25" s="16"/>
      <c r="L25" s="16"/>
    </row>
    <row r="26" spans="1:12" ht="15" x14ac:dyDescent="0.25">
      <c r="A26" s="7" t="s">
        <v>30</v>
      </c>
      <c r="B26" s="13"/>
      <c r="C26" s="13"/>
      <c r="D26" s="13"/>
      <c r="E26" s="13"/>
      <c r="F26" s="13"/>
      <c r="G26" s="13"/>
      <c r="H26" s="16"/>
      <c r="I26" s="16"/>
      <c r="J26" s="16"/>
      <c r="K26" s="16"/>
      <c r="L26" s="16"/>
    </row>
    <row r="27" spans="1:12" ht="15" x14ac:dyDescent="0.25">
      <c r="A27" s="1" t="s">
        <v>29</v>
      </c>
      <c r="B27" s="13">
        <v>80</v>
      </c>
      <c r="C27" s="13">
        <f>C39-C28-C32</f>
        <v>143.69489063568017</v>
      </c>
      <c r="D27" s="13">
        <f>D39-D28-D32</f>
        <v>213.22268095185905</v>
      </c>
      <c r="E27" s="13">
        <f>E39-E28-E32</f>
        <v>288.80015307722988</v>
      </c>
      <c r="F27" s="13">
        <f>F39-F28-F32</f>
        <v>370.61812841612345</v>
      </c>
      <c r="G27" s="13">
        <f>G39-G28-G32</f>
        <v>458.83359223524894</v>
      </c>
      <c r="H27" s="16">
        <f t="shared" si="2"/>
        <v>0.79618613294600205</v>
      </c>
      <c r="I27" s="16">
        <f t="shared" si="3"/>
        <v>0.48385708085096502</v>
      </c>
      <c r="J27" s="16">
        <f t="shared" si="4"/>
        <v>0.35445324947599999</v>
      </c>
      <c r="K27" s="16">
        <f t="shared" si="5"/>
        <v>0.28330308854446518</v>
      </c>
      <c r="L27" s="16">
        <f t="shared" si="6"/>
        <v>0.23802252792145873</v>
      </c>
    </row>
    <row r="28" spans="1:12" ht="15" x14ac:dyDescent="0.25">
      <c r="A28" s="1" t="s">
        <v>28</v>
      </c>
      <c r="B28" s="13">
        <f>$B$3*B15</f>
        <v>150</v>
      </c>
      <c r="C28" s="13">
        <f>C15*$B$3</f>
        <v>165</v>
      </c>
      <c r="D28" s="13">
        <f>D15*$B$3</f>
        <v>181.5</v>
      </c>
      <c r="E28" s="13">
        <f>E15*$B$3</f>
        <v>199.65</v>
      </c>
      <c r="F28" s="13">
        <f>F15*$B$3</f>
        <v>219.61500000000001</v>
      </c>
      <c r="G28" s="13">
        <f>G15*$B$3</f>
        <v>241.57650000000001</v>
      </c>
      <c r="H28" s="16">
        <f t="shared" si="2"/>
        <v>0.10000000000000009</v>
      </c>
      <c r="I28" s="16">
        <f t="shared" si="3"/>
        <v>0.10000000000000009</v>
      </c>
      <c r="J28" s="16">
        <f t="shared" si="4"/>
        <v>0.10000000000000009</v>
      </c>
      <c r="K28" s="16">
        <f t="shared" si="5"/>
        <v>0.10000000000000009</v>
      </c>
      <c r="L28" s="16">
        <f t="shared" si="6"/>
        <v>0.10000000000000009</v>
      </c>
    </row>
    <row r="29" spans="1:12" ht="15" x14ac:dyDescent="0.25">
      <c r="A29" s="1" t="s">
        <v>27</v>
      </c>
      <c r="B29" s="13"/>
      <c r="C29" s="13"/>
      <c r="D29" s="13"/>
      <c r="E29" s="13"/>
      <c r="F29" s="13"/>
      <c r="G29" s="13"/>
      <c r="H29" s="16"/>
      <c r="I29" s="16"/>
      <c r="J29" s="16"/>
      <c r="K29" s="16"/>
      <c r="L29" s="16"/>
    </row>
    <row r="30" spans="1:12" ht="15" x14ac:dyDescent="0.25">
      <c r="A30" s="1" t="s">
        <v>26</v>
      </c>
      <c r="B30" s="13">
        <v>1070</v>
      </c>
      <c r="C30" s="13">
        <v>1263.6842105263158</v>
      </c>
      <c r="D30" s="13">
        <v>1485.8614958448754</v>
      </c>
      <c r="E30" s="13">
        <v>1740.341653302231</v>
      </c>
      <c r="F30" s="13">
        <v>2031.4165641761501</v>
      </c>
      <c r="G30" s="13">
        <v>2363.9190446157445</v>
      </c>
      <c r="H30" s="16">
        <f t="shared" si="2"/>
        <v>0.18101328086571566</v>
      </c>
      <c r="I30" s="16">
        <f t="shared" si="3"/>
        <v>0.17581709375479515</v>
      </c>
      <c r="J30" s="16">
        <f t="shared" si="4"/>
        <v>0.17126775151586759</v>
      </c>
      <c r="K30" s="16">
        <f t="shared" si="5"/>
        <v>0.16725159127325129</v>
      </c>
      <c r="L30" s="16">
        <f t="shared" si="6"/>
        <v>0.16368010692796631</v>
      </c>
    </row>
    <row r="31" spans="1:12" ht="15" x14ac:dyDescent="0.25">
      <c r="A31" s="1" t="s">
        <v>25</v>
      </c>
      <c r="B31" s="13">
        <v>-300</v>
      </c>
      <c r="C31" s="13">
        <v>-416.68421052631578</v>
      </c>
      <c r="D31" s="13">
        <v>-554.16149584487539</v>
      </c>
      <c r="E31" s="13">
        <v>-715.47165330223072</v>
      </c>
      <c r="F31" s="13">
        <v>-904.05956417614982</v>
      </c>
      <c r="G31" s="13">
        <v>-1123.8263446157446</v>
      </c>
      <c r="H31" s="16">
        <f t="shared" si="2"/>
        <v>0.38894736842105271</v>
      </c>
      <c r="I31" s="16">
        <f t="shared" si="3"/>
        <v>0.32993159290799956</v>
      </c>
      <c r="J31" s="16">
        <f t="shared" si="4"/>
        <v>0.29108871451168161</v>
      </c>
      <c r="K31" s="16">
        <f t="shared" si="5"/>
        <v>0.26358544046224486</v>
      </c>
      <c r="L31" s="16">
        <f t="shared" si="6"/>
        <v>0.24308882859932313</v>
      </c>
    </row>
    <row r="32" spans="1:12" ht="15" x14ac:dyDescent="0.25">
      <c r="A32" s="1" t="s">
        <v>24</v>
      </c>
      <c r="B32" s="13">
        <f t="shared" ref="B32:G32" si="11">B15*$B$5</f>
        <v>770</v>
      </c>
      <c r="C32" s="13">
        <f t="shared" si="11"/>
        <v>847</v>
      </c>
      <c r="D32" s="13">
        <f t="shared" si="11"/>
        <v>931.7</v>
      </c>
      <c r="E32" s="13">
        <f t="shared" si="11"/>
        <v>1024.8700000000001</v>
      </c>
      <c r="F32" s="13">
        <f t="shared" si="11"/>
        <v>1127.3570000000002</v>
      </c>
      <c r="G32" s="13">
        <f t="shared" si="11"/>
        <v>1240.0927000000001</v>
      </c>
      <c r="H32" s="16">
        <f t="shared" si="2"/>
        <v>0.10000000000000009</v>
      </c>
      <c r="I32" s="16">
        <f t="shared" si="3"/>
        <v>0.10000000000000009</v>
      </c>
      <c r="J32" s="16">
        <f t="shared" si="4"/>
        <v>0.10000000000000009</v>
      </c>
      <c r="K32" s="16">
        <f t="shared" si="5"/>
        <v>0.10000000000000009</v>
      </c>
      <c r="L32" s="16">
        <f t="shared" si="6"/>
        <v>9.9999999999999867E-2</v>
      </c>
    </row>
    <row r="33" spans="1:12" ht="15" x14ac:dyDescent="0.25">
      <c r="A33" s="7" t="s">
        <v>23</v>
      </c>
      <c r="B33" s="13">
        <f>B27+B28+B32</f>
        <v>1000</v>
      </c>
      <c r="C33" s="13">
        <f>C32+C28+C27</f>
        <v>1155.6948906356802</v>
      </c>
      <c r="D33" s="13">
        <f>D32+D28+D27</f>
        <v>1326.4226809518591</v>
      </c>
      <c r="E33" s="13">
        <f>E32+E28+E27</f>
        <v>1513.3201530772301</v>
      </c>
      <c r="F33" s="13">
        <f>F32+F28+F27</f>
        <v>1717.5901284161237</v>
      </c>
      <c r="G33" s="13">
        <f>G32+G28+G27</f>
        <v>1940.5027922352492</v>
      </c>
      <c r="H33" s="16">
        <f t="shared" si="2"/>
        <v>0.15569489063568009</v>
      </c>
      <c r="I33" s="16">
        <f t="shared" si="3"/>
        <v>0.14772739042072902</v>
      </c>
      <c r="J33" s="16">
        <f t="shared" si="4"/>
        <v>0.14090340493216758</v>
      </c>
      <c r="K33" s="16">
        <f t="shared" si="5"/>
        <v>0.13498133552475666</v>
      </c>
      <c r="L33" s="16">
        <f t="shared" si="6"/>
        <v>0.12978222227248382</v>
      </c>
    </row>
    <row r="34" spans="1:12" ht="15" x14ac:dyDescent="0.25">
      <c r="B34" s="13"/>
      <c r="C34" s="13"/>
      <c r="D34" s="13"/>
      <c r="E34" s="13"/>
      <c r="F34" s="13"/>
      <c r="G34" s="13"/>
      <c r="H34" s="16"/>
      <c r="I34" s="16"/>
      <c r="J34" s="16"/>
      <c r="K34" s="16"/>
      <c r="L34" s="16"/>
    </row>
    <row r="35" spans="1:12" ht="15" x14ac:dyDescent="0.25">
      <c r="A35" s="1" t="s">
        <v>22</v>
      </c>
      <c r="B35" s="13">
        <f t="shared" ref="B35:G35" si="12">B15*$B$4</f>
        <v>80</v>
      </c>
      <c r="C35" s="13">
        <f t="shared" si="12"/>
        <v>88</v>
      </c>
      <c r="D35" s="13">
        <f t="shared" si="12"/>
        <v>96.8</v>
      </c>
      <c r="E35" s="13">
        <f t="shared" si="12"/>
        <v>106.48</v>
      </c>
      <c r="F35" s="13">
        <f t="shared" si="12"/>
        <v>117.12800000000001</v>
      </c>
      <c r="G35" s="13">
        <f t="shared" si="12"/>
        <v>128.84080000000003</v>
      </c>
      <c r="H35" s="16">
        <f t="shared" si="2"/>
        <v>0.10000000000000009</v>
      </c>
      <c r="I35" s="16">
        <f t="shared" si="3"/>
        <v>9.9999999999999867E-2</v>
      </c>
      <c r="J35" s="16">
        <f t="shared" si="4"/>
        <v>0.10000000000000009</v>
      </c>
      <c r="K35" s="16">
        <f t="shared" si="5"/>
        <v>0.10000000000000009</v>
      </c>
      <c r="L35" s="16">
        <f t="shared" si="6"/>
        <v>0.10000000000000009</v>
      </c>
    </row>
    <row r="36" spans="1:12" ht="15" x14ac:dyDescent="0.25">
      <c r="A36" s="1" t="s">
        <v>21</v>
      </c>
      <c r="B36" s="13">
        <f>B33-B35-B37-B38</f>
        <v>320</v>
      </c>
      <c r="C36" s="13">
        <f t="shared" ref="C36:G37" si="13">B36</f>
        <v>320</v>
      </c>
      <c r="D36" s="13">
        <f t="shared" si="13"/>
        <v>320</v>
      </c>
      <c r="E36" s="13">
        <f t="shared" si="13"/>
        <v>320</v>
      </c>
      <c r="F36" s="13">
        <f t="shared" si="13"/>
        <v>320</v>
      </c>
      <c r="G36" s="13">
        <f t="shared" si="13"/>
        <v>320</v>
      </c>
      <c r="H36" s="16">
        <f t="shared" si="2"/>
        <v>0</v>
      </c>
      <c r="I36" s="16">
        <f t="shared" si="3"/>
        <v>0</v>
      </c>
      <c r="J36" s="16">
        <f t="shared" si="4"/>
        <v>0</v>
      </c>
      <c r="K36" s="16">
        <f t="shared" si="5"/>
        <v>0</v>
      </c>
      <c r="L36" s="16">
        <f t="shared" si="6"/>
        <v>0</v>
      </c>
    </row>
    <row r="37" spans="1:12" ht="15" x14ac:dyDescent="0.25">
      <c r="A37" s="1" t="s">
        <v>20</v>
      </c>
      <c r="B37" s="13">
        <v>450</v>
      </c>
      <c r="C37" s="13">
        <f t="shared" si="13"/>
        <v>450</v>
      </c>
      <c r="D37" s="13">
        <f t="shared" si="13"/>
        <v>450</v>
      </c>
      <c r="E37" s="13">
        <f t="shared" si="13"/>
        <v>450</v>
      </c>
      <c r="F37" s="13">
        <f t="shared" si="13"/>
        <v>450</v>
      </c>
      <c r="G37" s="13">
        <f t="shared" si="13"/>
        <v>450</v>
      </c>
      <c r="H37" s="16">
        <f t="shared" si="2"/>
        <v>0</v>
      </c>
      <c r="I37" s="16">
        <f t="shared" si="3"/>
        <v>0</v>
      </c>
      <c r="J37" s="16">
        <f t="shared" si="4"/>
        <v>0</v>
      </c>
      <c r="K37" s="16">
        <f t="shared" si="5"/>
        <v>0</v>
      </c>
      <c r="L37" s="16">
        <f t="shared" si="6"/>
        <v>0</v>
      </c>
    </row>
    <row r="38" spans="1:12" ht="15" x14ac:dyDescent="0.25">
      <c r="A38" s="1" t="s">
        <v>19</v>
      </c>
      <c r="B38" s="13">
        <v>150</v>
      </c>
      <c r="C38" s="13">
        <f>B38+C24</f>
        <v>297.69489063568011</v>
      </c>
      <c r="D38" s="13">
        <f>C38+D24</f>
        <v>459.62268095185919</v>
      </c>
      <c r="E38" s="13">
        <f>D38+E24</f>
        <v>636.84015307723007</v>
      </c>
      <c r="F38" s="13">
        <f>E38+F24</f>
        <v>830.46212841612351</v>
      </c>
      <c r="G38" s="13">
        <f>F38+G24</f>
        <v>1041.6619922352493</v>
      </c>
      <c r="H38" s="16">
        <f t="shared" si="2"/>
        <v>0.98463260423786747</v>
      </c>
      <c r="I38" s="16">
        <f t="shared" si="3"/>
        <v>0.54393876216823212</v>
      </c>
      <c r="J38" s="16">
        <f t="shared" si="4"/>
        <v>0.38557164271867728</v>
      </c>
      <c r="K38" s="16">
        <f t="shared" si="5"/>
        <v>0.30403543872556793</v>
      </c>
      <c r="L38" s="16">
        <f t="shared" si="6"/>
        <v>0.25431606883980495</v>
      </c>
    </row>
    <row r="39" spans="1:12" ht="15" x14ac:dyDescent="0.25">
      <c r="A39" s="7" t="s">
        <v>18</v>
      </c>
      <c r="B39" s="13">
        <f t="shared" ref="B39:G39" si="14">SUM(B35:B38)</f>
        <v>1000</v>
      </c>
      <c r="C39" s="13">
        <f t="shared" si="14"/>
        <v>1155.6948906356802</v>
      </c>
      <c r="D39" s="13">
        <f t="shared" si="14"/>
        <v>1326.4226809518591</v>
      </c>
      <c r="E39" s="13">
        <f t="shared" si="14"/>
        <v>1513.3201530772301</v>
      </c>
      <c r="F39" s="13">
        <f t="shared" si="14"/>
        <v>1717.5901284161237</v>
      </c>
      <c r="G39" s="13">
        <f t="shared" si="14"/>
        <v>1940.5027922352492</v>
      </c>
      <c r="H39" s="16">
        <f t="shared" si="2"/>
        <v>0.15569489063568009</v>
      </c>
      <c r="I39" s="16">
        <f t="shared" si="3"/>
        <v>0.14772739042072902</v>
      </c>
      <c r="J39" s="16">
        <f t="shared" si="4"/>
        <v>0.14090340493216758</v>
      </c>
      <c r="K39" s="16">
        <f t="shared" si="5"/>
        <v>0.13498133552475666</v>
      </c>
      <c r="L39" s="16">
        <f t="shared" si="6"/>
        <v>0.12978222227248382</v>
      </c>
    </row>
    <row r="40" spans="1:12" x14ac:dyDescent="0.2">
      <c r="B40" s="12"/>
      <c r="C40" s="12"/>
      <c r="D40" s="12"/>
      <c r="E40" s="12"/>
      <c r="F40" s="12"/>
      <c r="G40" s="12"/>
      <c r="H40" s="16"/>
      <c r="I40" s="16"/>
      <c r="J40" s="16"/>
      <c r="K40" s="16"/>
      <c r="L40" s="16"/>
    </row>
    <row r="41" spans="1:12" s="7" customFormat="1" x14ac:dyDescent="0.2">
      <c r="A41" s="9" t="s">
        <v>5</v>
      </c>
      <c r="B41" s="8">
        <v>0</v>
      </c>
      <c r="C41" s="8">
        <v>1</v>
      </c>
      <c r="D41" s="8">
        <v>2</v>
      </c>
      <c r="E41" s="8">
        <v>3</v>
      </c>
      <c r="F41" s="8">
        <v>4</v>
      </c>
      <c r="G41" s="8">
        <v>5</v>
      </c>
      <c r="H41" s="16"/>
      <c r="I41" s="16"/>
      <c r="J41" s="16"/>
      <c r="K41" s="16"/>
      <c r="L41" s="16"/>
    </row>
    <row r="42" spans="1:12" s="7" customFormat="1" x14ac:dyDescent="0.2">
      <c r="A42" s="9" t="s">
        <v>17</v>
      </c>
      <c r="B42" s="8"/>
      <c r="C42" s="8"/>
      <c r="D42" s="8"/>
      <c r="E42" s="8"/>
      <c r="F42" s="8"/>
      <c r="G42" s="8"/>
      <c r="H42" s="16"/>
      <c r="I42" s="16"/>
      <c r="J42" s="16"/>
      <c r="K42" s="16"/>
      <c r="L42" s="16"/>
    </row>
    <row r="43" spans="1:12" x14ac:dyDescent="0.2">
      <c r="A43" s="5" t="s">
        <v>16</v>
      </c>
      <c r="B43" s="5"/>
      <c r="C43" s="5">
        <f>C22</f>
        <v>246.15815105946689</v>
      </c>
      <c r="D43" s="5">
        <f>D22</f>
        <v>269.87965052696518</v>
      </c>
      <c r="E43" s="5">
        <f>E22</f>
        <v>295.36245354228492</v>
      </c>
      <c r="F43" s="5">
        <f>F22</f>
        <v>322.70329223148906</v>
      </c>
      <c r="G43" s="5">
        <f>G22</f>
        <v>351.99977303187609</v>
      </c>
      <c r="H43" s="16"/>
      <c r="I43" s="16">
        <f t="shared" si="3"/>
        <v>9.6366906256813989E-2</v>
      </c>
      <c r="J43" s="16">
        <f t="shared" si="4"/>
        <v>9.4422839830873517E-2</v>
      </c>
      <c r="K43" s="16">
        <f t="shared" si="5"/>
        <v>9.2567076015604544E-2</v>
      </c>
      <c r="L43" s="16">
        <f t="shared" si="6"/>
        <v>9.0784573649070222E-2</v>
      </c>
    </row>
    <row r="44" spans="1:12" x14ac:dyDescent="0.2">
      <c r="A44" s="5" t="s">
        <v>15</v>
      </c>
      <c r="B44" s="5"/>
      <c r="C44" s="5">
        <f>-C19</f>
        <v>116.68421052631579</v>
      </c>
      <c r="D44" s="5">
        <f>-D19</f>
        <v>137.47728531855955</v>
      </c>
      <c r="E44" s="5">
        <f>-E19</f>
        <v>161.31015745735533</v>
      </c>
      <c r="F44" s="5">
        <f>-F19</f>
        <v>188.58791087391907</v>
      </c>
      <c r="G44" s="5">
        <f>-G19</f>
        <v>219.76678043959475</v>
      </c>
      <c r="H44" s="16"/>
      <c r="I44" s="16">
        <f t="shared" si="3"/>
        <v>0.17819955843600876</v>
      </c>
      <c r="J44" s="16">
        <f t="shared" si="4"/>
        <v>0.17335861763323845</v>
      </c>
      <c r="K44" s="16">
        <f t="shared" si="5"/>
        <v>0.1691012757443684</v>
      </c>
      <c r="L44" s="16">
        <f t="shared" si="6"/>
        <v>0.16532803943366448</v>
      </c>
    </row>
    <row r="45" spans="1:12" x14ac:dyDescent="0.2">
      <c r="A45" s="5" t="s">
        <v>14</v>
      </c>
      <c r="B45" s="5"/>
      <c r="C45" s="5">
        <f>-(C28-B28)</f>
        <v>-15</v>
      </c>
      <c r="D45" s="5">
        <f>-(D28-C28)</f>
        <v>-16.5</v>
      </c>
      <c r="E45" s="5">
        <f>-(E28-D28)</f>
        <v>-18.150000000000006</v>
      </c>
      <c r="F45" s="5">
        <f>-(F28-E28)</f>
        <v>-19.965000000000003</v>
      </c>
      <c r="G45" s="5">
        <f>-(G28-F28)</f>
        <v>-21.961500000000001</v>
      </c>
      <c r="H45" s="16"/>
      <c r="I45" s="16">
        <f t="shared" si="3"/>
        <v>0.10000000000000009</v>
      </c>
      <c r="J45" s="16">
        <f t="shared" si="4"/>
        <v>0.10000000000000031</v>
      </c>
      <c r="K45" s="16">
        <f t="shared" si="5"/>
        <v>9.9999999999999867E-2</v>
      </c>
      <c r="L45" s="16">
        <f t="shared" si="6"/>
        <v>9.9999999999999867E-2</v>
      </c>
    </row>
    <row r="46" spans="1:12" x14ac:dyDescent="0.2">
      <c r="A46" s="5" t="s">
        <v>13</v>
      </c>
      <c r="B46" s="5"/>
      <c r="C46" s="5">
        <f>C35-B35</f>
        <v>8</v>
      </c>
      <c r="D46" s="5">
        <f>D35-C35</f>
        <v>8.7999999999999972</v>
      </c>
      <c r="E46" s="5">
        <f>E35-D35</f>
        <v>9.6800000000000068</v>
      </c>
      <c r="F46" s="5">
        <f>F35-E35</f>
        <v>10.64800000000001</v>
      </c>
      <c r="G46" s="5">
        <f>G35-F35</f>
        <v>11.712800000000016</v>
      </c>
      <c r="H46" s="16"/>
      <c r="I46" s="16">
        <f t="shared" si="3"/>
        <v>9.9999999999999645E-2</v>
      </c>
      <c r="J46" s="16">
        <f t="shared" si="4"/>
        <v>0.1000000000000012</v>
      </c>
      <c r="K46" s="16">
        <f t="shared" si="5"/>
        <v>0.10000000000000031</v>
      </c>
      <c r="L46" s="16">
        <f t="shared" si="6"/>
        <v>0.10000000000000031</v>
      </c>
    </row>
    <row r="47" spans="1:12" x14ac:dyDescent="0.2">
      <c r="A47" s="5" t="s">
        <v>12</v>
      </c>
      <c r="B47" s="5"/>
      <c r="C47" s="5">
        <f>-(C30-B30)</f>
        <v>-193.68421052631584</v>
      </c>
      <c r="D47" s="5">
        <f>-(D30-C30)</f>
        <v>-222.1772853185596</v>
      </c>
      <c r="E47" s="5">
        <f>-(E30-D30)</f>
        <v>-254.48015745735552</v>
      </c>
      <c r="F47" s="5">
        <f>-(F30-E30)</f>
        <v>-291.07491087391918</v>
      </c>
      <c r="G47" s="5">
        <f>-(G30-F30)</f>
        <v>-332.50248043959436</v>
      </c>
      <c r="H47" s="16"/>
      <c r="I47" s="16">
        <f t="shared" si="3"/>
        <v>0.14711098398169331</v>
      </c>
      <c r="J47" s="16">
        <f t="shared" si="4"/>
        <v>0.14539232528869817</v>
      </c>
      <c r="K47" s="16">
        <f t="shared" si="5"/>
        <v>0.1438019914094717</v>
      </c>
      <c r="L47" s="16">
        <f t="shared" si="6"/>
        <v>0.14232614360782114</v>
      </c>
    </row>
    <row r="48" spans="1:12" x14ac:dyDescent="0.2">
      <c r="A48" s="5" t="s">
        <v>11</v>
      </c>
      <c r="B48" s="5"/>
      <c r="C48" s="5">
        <f t="shared" ref="C48:G49" si="15">-(1-$B$10)*C17</f>
        <v>19.2</v>
      </c>
      <c r="D48" s="5">
        <f t="shared" si="15"/>
        <v>19.2</v>
      </c>
      <c r="E48" s="5">
        <f t="shared" si="15"/>
        <v>19.2</v>
      </c>
      <c r="F48" s="5">
        <f t="shared" si="15"/>
        <v>19.2</v>
      </c>
      <c r="G48" s="5">
        <f t="shared" si="15"/>
        <v>19.2</v>
      </c>
      <c r="H48" s="16"/>
      <c r="I48" s="16">
        <f t="shared" si="3"/>
        <v>0</v>
      </c>
      <c r="J48" s="16">
        <f t="shared" si="4"/>
        <v>0</v>
      </c>
      <c r="K48" s="16">
        <f t="shared" si="5"/>
        <v>0</v>
      </c>
      <c r="L48" s="16">
        <f t="shared" si="6"/>
        <v>0</v>
      </c>
    </row>
    <row r="49" spans="1:12" x14ac:dyDescent="0.2">
      <c r="A49" s="5" t="s">
        <v>10</v>
      </c>
      <c r="B49" s="5"/>
      <c r="C49" s="5">
        <f t="shared" si="15"/>
        <v>-5.3686773752563237</v>
      </c>
      <c r="D49" s="5">
        <f t="shared" si="15"/>
        <v>-8.5660217181009415</v>
      </c>
      <c r="E49" s="5">
        <f t="shared" si="15"/>
        <v>-12.048548016698133</v>
      </c>
      <c r="F49" s="5">
        <f t="shared" si="15"/>
        <v>-15.826038755840479</v>
      </c>
      <c r="G49" s="5">
        <f t="shared" si="15"/>
        <v>-19.906841295632937</v>
      </c>
      <c r="H49" s="16"/>
      <c r="I49" s="16">
        <f t="shared" si="3"/>
        <v>0.59555531453255983</v>
      </c>
      <c r="J49" s="16">
        <f t="shared" si="4"/>
        <v>0.40655118714422955</v>
      </c>
      <c r="K49" s="16">
        <f t="shared" si="5"/>
        <v>0.31352248701728258</v>
      </c>
      <c r="L49" s="16">
        <f t="shared" si="6"/>
        <v>0.2578536930655797</v>
      </c>
    </row>
    <row r="50" spans="1:12" x14ac:dyDescent="0.2">
      <c r="A50" s="9" t="s">
        <v>9</v>
      </c>
      <c r="B50" s="5"/>
      <c r="C50" s="5">
        <f>SUM(C43:C49)</f>
        <v>175.98947368421051</v>
      </c>
      <c r="D50" s="5">
        <f>SUM(D43:D49)</f>
        <v>188.11362880886418</v>
      </c>
      <c r="E50" s="5">
        <f>SUM(E43:E49)</f>
        <v>200.87390552558662</v>
      </c>
      <c r="F50" s="5">
        <f>SUM(F43:F49)</f>
        <v>214.27325347564849</v>
      </c>
      <c r="G50" s="5">
        <f>SUM(G43:G49)</f>
        <v>228.30853173624354</v>
      </c>
      <c r="H50" s="16"/>
      <c r="I50" s="20">
        <f t="shared" si="3"/>
        <v>6.8891365323410447E-2</v>
      </c>
      <c r="J50" s="20">
        <f t="shared" si="4"/>
        <v>6.7832813589959073E-2</v>
      </c>
      <c r="K50" s="20">
        <f t="shared" si="5"/>
        <v>6.6705269233465092E-2</v>
      </c>
      <c r="L50" s="20">
        <f t="shared" si="6"/>
        <v>6.550177417355596E-2</v>
      </c>
    </row>
    <row r="51" spans="1:12" x14ac:dyDescent="0.2">
      <c r="A51" s="9"/>
      <c r="D51" s="15"/>
      <c r="E51" s="15"/>
      <c r="F51" s="15"/>
    </row>
    <row r="52" spans="1:12" ht="18" x14ac:dyDescent="0.25">
      <c r="A52" s="11" t="s">
        <v>8</v>
      </c>
    </row>
    <row r="53" spans="1:12" x14ac:dyDescent="0.2">
      <c r="A53" s="1" t="s">
        <v>7</v>
      </c>
      <c r="B53" s="10">
        <v>0.2</v>
      </c>
    </row>
    <row r="54" spans="1:12" x14ac:dyDescent="0.2">
      <c r="A54" s="1" t="s">
        <v>6</v>
      </c>
      <c r="B54" s="18">
        <f>L50</f>
        <v>6.550177417355596E-2</v>
      </c>
      <c r="C54" s="1" t="s">
        <v>57</v>
      </c>
    </row>
    <row r="56" spans="1:12" s="7" customFormat="1" x14ac:dyDescent="0.2">
      <c r="A56" s="9" t="s">
        <v>5</v>
      </c>
      <c r="B56" s="8">
        <v>0</v>
      </c>
      <c r="C56" s="8">
        <v>1</v>
      </c>
      <c r="D56" s="8">
        <v>2</v>
      </c>
      <c r="E56" s="8">
        <v>3</v>
      </c>
      <c r="F56" s="8">
        <v>4</v>
      </c>
      <c r="G56" s="8">
        <v>5</v>
      </c>
    </row>
    <row r="57" spans="1:12" x14ac:dyDescent="0.2">
      <c r="A57" s="1" t="s">
        <v>4</v>
      </c>
      <c r="C57" s="5">
        <f>C50</f>
        <v>175.98947368421051</v>
      </c>
      <c r="D57" s="5">
        <f>D50</f>
        <v>188.11362880886418</v>
      </c>
      <c r="E57" s="5">
        <f>E50</f>
        <v>200.87390552558662</v>
      </c>
      <c r="F57" s="5">
        <f>F50</f>
        <v>214.27325347564849</v>
      </c>
      <c r="G57" s="4">
        <f>G50</f>
        <v>228.30853173624354</v>
      </c>
    </row>
    <row r="58" spans="1:12" x14ac:dyDescent="0.2">
      <c r="A58" s="1" t="s">
        <v>56</v>
      </c>
      <c r="G58" s="6">
        <f>G57*(1+B54)/(B53-B54)</f>
        <v>1808.6717808295318</v>
      </c>
      <c r="H58" s="1" t="s">
        <v>54</v>
      </c>
    </row>
    <row r="59" spans="1:12" x14ac:dyDescent="0.2">
      <c r="A59" s="1" t="s">
        <v>55</v>
      </c>
      <c r="C59" s="5">
        <f>C58+C57</f>
        <v>175.98947368421051</v>
      </c>
      <c r="D59" s="5">
        <f>D58+D57</f>
        <v>188.11362880886418</v>
      </c>
      <c r="E59" s="5">
        <f>E58+E57</f>
        <v>200.87390552558662</v>
      </c>
      <c r="F59" s="5">
        <f>F58+F57</f>
        <v>214.27325347564849</v>
      </c>
      <c r="G59" s="4">
        <f>G58+G57</f>
        <v>2036.9803125657754</v>
      </c>
    </row>
    <row r="61" spans="1:12" x14ac:dyDescent="0.2">
      <c r="A61" s="1" t="str">
        <f>"Enterprise value, present value of row "&amp;ROW(A59)</f>
        <v>Enterprise value, present value of row 59</v>
      </c>
      <c r="B61" s="3">
        <f>NPV(B53,C59:G59)*(1+B53)^0.5</f>
        <v>1441.0465163635897</v>
      </c>
      <c r="C61" s="1" t="str">
        <f t="shared" ref="C61:C66" ca="1" si="16">"&lt;-- "&amp;_xlfn.FORMULATEXT(B61)</f>
        <v>&lt;-- =NPV(B53,C59:G59)*(1+B53)^0.5</v>
      </c>
      <c r="G61" s="3"/>
    </row>
    <row r="62" spans="1:12" x14ac:dyDescent="0.2">
      <c r="A62" s="1" t="s">
        <v>3</v>
      </c>
      <c r="B62" s="3">
        <f>B27</f>
        <v>80</v>
      </c>
      <c r="C62" s="1" t="str">
        <f t="shared" ca="1" si="16"/>
        <v>&lt;-- =B27</v>
      </c>
      <c r="G62" s="3"/>
    </row>
    <row r="63" spans="1:12" x14ac:dyDescent="0.2">
      <c r="A63" s="1" t="s">
        <v>2</v>
      </c>
      <c r="B63" s="3">
        <f>B62+B61</f>
        <v>1521.0465163635897</v>
      </c>
      <c r="C63" s="1" t="str">
        <f t="shared" ca="1" si="16"/>
        <v>&lt;-- =B62+B61</v>
      </c>
      <c r="G63" s="3"/>
    </row>
    <row r="64" spans="1:12" x14ac:dyDescent="0.2">
      <c r="A64" s="1" t="s">
        <v>1</v>
      </c>
      <c r="B64" s="3">
        <f>-B36</f>
        <v>-320</v>
      </c>
      <c r="C64" s="1" t="str">
        <f t="shared" ca="1" si="16"/>
        <v>&lt;-- =-B36</v>
      </c>
      <c r="G64" s="3"/>
    </row>
    <row r="65" spans="1:7" x14ac:dyDescent="0.2">
      <c r="A65" s="1" t="s">
        <v>53</v>
      </c>
      <c r="B65" s="3">
        <f>B63+B64</f>
        <v>1201.0465163635897</v>
      </c>
      <c r="C65" s="1" t="str">
        <f t="shared" ca="1" si="16"/>
        <v>&lt;-- =B63+B64</v>
      </c>
      <c r="G65" s="3"/>
    </row>
    <row r="66" spans="1:7" x14ac:dyDescent="0.2">
      <c r="A66" s="1" t="s">
        <v>0</v>
      </c>
      <c r="B66" s="2">
        <f>B65/100</f>
        <v>12.010465163635898</v>
      </c>
      <c r="C66" s="1" t="str">
        <f t="shared" ca="1" si="16"/>
        <v>&lt;-- =B65/100</v>
      </c>
      <c r="G66" s="2"/>
    </row>
  </sheetData>
  <mergeCells count="2">
    <mergeCell ref="A1:G1"/>
    <mergeCell ref="H12:L12"/>
  </mergeCells>
  <printOptions headings="1" gridLines="1"/>
  <pageMargins left="0.75" right="0.75" top="1" bottom="1" header="0.5" footer="0.5"/>
  <pageSetup scale="29" orientation="landscape" r:id="rId1"/>
  <headerFooter alignWithMargins="0"/>
  <ignoredErrors>
    <ignoredError sqref="B23:G23"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Pages 68-69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Ritchey, R</dc:creator>
  <cp:lastModifiedBy>Ritchey, R</cp:lastModifiedBy>
  <dcterms:created xsi:type="dcterms:W3CDTF">2023-10-11T15:46:48Z</dcterms:created>
  <dcterms:modified xsi:type="dcterms:W3CDTF">2025-10-14T22:48:27Z</dcterms:modified>
</cp:coreProperties>
</file>