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C:\Users\rritchey\OneDrive - Texas Tech University\Documents\RJR Files\Courses\4331 Modeling FALL 2025\ASSIGNMENTS\DATA TABLE Assignment 3\WEB\"/>
    </mc:Choice>
  </mc:AlternateContent>
  <xr:revisionPtr revIDLastSave="0" documentId="13_ncr:1_{8C717381-FCF1-4272-9ED7-313A2CA0D7D2}" xr6:coauthVersionLast="47" xr6:coauthVersionMax="47" xr10:uidLastSave="{00000000-0000-0000-0000-000000000000}"/>
  <bookViews>
    <workbookView xWindow="28680" yWindow="-120" windowWidth="29040" windowHeight="15720" xr2:uid="{00000000-000D-0000-FFFF-FFFF00000000}"/>
  </bookViews>
  <sheets>
    <sheet name="OneWay" sheetId="1" r:id="rId1"/>
    <sheet name="TwoWay" sheetId="2" r:id="rId2"/>
    <sheet name="TwoWayCall&amp;Put"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5" i="3" l="1"/>
  <c r="G48" i="3"/>
  <c r="J47" i="3"/>
  <c r="E42" i="3"/>
  <c r="I41" i="3"/>
  <c r="H41" i="3"/>
  <c r="A41" i="3"/>
  <c r="F39" i="3"/>
  <c r="J37" i="3"/>
  <c r="J34" i="3"/>
  <c r="E31" i="3"/>
  <c r="B30" i="3"/>
  <c r="G25" i="3"/>
  <c r="G16" i="3"/>
  <c r="G17" i="3" s="1"/>
  <c r="G18" i="3" s="1"/>
  <c r="G19" i="3" s="1"/>
  <c r="G20" i="3" s="1"/>
  <c r="G21" i="3" s="1"/>
  <c r="G22" i="3" s="1"/>
  <c r="A19" i="3"/>
  <c r="G48" i="2"/>
  <c r="J47" i="2"/>
  <c r="E42" i="2"/>
  <c r="I41" i="2"/>
  <c r="H41" i="2"/>
  <c r="A41" i="2"/>
  <c r="F39" i="2"/>
  <c r="J37" i="2"/>
  <c r="J34" i="2"/>
  <c r="E31" i="2"/>
  <c r="B30" i="2"/>
  <c r="G25" i="2"/>
  <c r="A25" i="2"/>
  <c r="A19" i="2"/>
  <c r="G16" i="2"/>
  <c r="G17" i="2"/>
  <c r="G18" i="2" s="1"/>
  <c r="G19" i="2" s="1"/>
  <c r="G20" i="2" s="1"/>
  <c r="G21" i="2" s="1"/>
  <c r="G22" i="2" s="1"/>
  <c r="F16" i="1"/>
  <c r="F17" i="1" s="1"/>
  <c r="F18" i="1" s="1"/>
  <c r="F19" i="1" s="1"/>
  <c r="F20" i="1" s="1"/>
  <c r="F21" i="1" s="1"/>
  <c r="F22" i="1" s="1"/>
  <c r="G48" i="1"/>
  <c r="J47" i="1"/>
  <c r="E42" i="1"/>
  <c r="I41" i="1"/>
  <c r="H41" i="1"/>
  <c r="A41" i="1"/>
  <c r="F39" i="1"/>
  <c r="J37" i="1"/>
  <c r="J34" i="1"/>
  <c r="E31" i="1"/>
  <c r="B30" i="1"/>
  <c r="G25" i="1"/>
  <c r="A25" i="1"/>
  <c r="A19" i="1"/>
  <c r="A29" i="2"/>
  <c r="B28" i="2" s="1"/>
  <c r="A34" i="1"/>
  <c r="A32" i="1" s="1"/>
  <c r="A29" i="3" l="1"/>
  <c r="A34" i="3"/>
  <c r="A42" i="3" s="1"/>
  <c r="C27" i="2"/>
  <c r="C25" i="2"/>
  <c r="A42" i="1"/>
  <c r="A34" i="2"/>
  <c r="B25" i="2"/>
  <c r="B29" i="2" s="1"/>
  <c r="A29" i="1"/>
  <c r="A46" i="3" l="1"/>
  <c r="A43" i="3"/>
  <c r="A47" i="3" s="1"/>
  <c r="A32" i="2"/>
  <c r="A42" i="2"/>
  <c r="C29" i="2"/>
  <c r="B26" i="2" s="1"/>
  <c r="A32" i="3"/>
  <c r="C28" i="2"/>
  <c r="C26" i="2"/>
  <c r="B28" i="3"/>
  <c r="B25" i="3"/>
  <c r="B29" i="3" s="1"/>
  <c r="B28" i="1"/>
  <c r="B25" i="1"/>
  <c r="B29" i="1" s="1"/>
  <c r="A43" i="1"/>
  <c r="A47" i="1" s="1"/>
  <c r="A46" i="1"/>
  <c r="C28" i="3" l="1"/>
  <c r="C26" i="3"/>
  <c r="A40" i="1"/>
  <c r="A24" i="1"/>
  <c r="A46" i="2"/>
  <c r="A43" i="2"/>
  <c r="A47" i="2" s="1"/>
  <c r="C25" i="1"/>
  <c r="C27" i="1"/>
  <c r="C27" i="3"/>
  <c r="C25" i="3"/>
  <c r="A26" i="2"/>
  <c r="A20" i="2" s="1"/>
  <c r="A40" i="3"/>
  <c r="A24" i="3"/>
  <c r="C28" i="1"/>
  <c r="C26" i="1"/>
  <c r="B41" i="1"/>
  <c r="A48" i="1"/>
  <c r="C30" i="2"/>
  <c r="B27" i="2" s="1"/>
  <c r="A16" i="2" s="1"/>
  <c r="B41" i="3"/>
  <c r="A48" i="3"/>
  <c r="C48" i="1" l="1"/>
  <c r="A44" i="1" s="1"/>
  <c r="G42" i="3"/>
  <c r="A45" i="3" s="1"/>
  <c r="C29" i="3"/>
  <c r="B26" i="3" s="1"/>
  <c r="A26" i="3" s="1"/>
  <c r="A20" i="3" s="1"/>
  <c r="C30" i="3"/>
  <c r="B27" i="3" s="1"/>
  <c r="A39" i="1"/>
  <c r="A24" i="2"/>
  <c r="A40" i="2"/>
  <c r="G42" i="2" s="1"/>
  <c r="A45" i="2" s="1"/>
  <c r="C30" i="1"/>
  <c r="B27" i="1" s="1"/>
  <c r="G42" i="1"/>
  <c r="A45" i="1" s="1"/>
  <c r="A38" i="1" s="1"/>
  <c r="A48" i="2"/>
  <c r="B41" i="2"/>
  <c r="C48" i="3"/>
  <c r="A44" i="3" s="1"/>
  <c r="G14" i="2"/>
  <c r="A17" i="2"/>
  <c r="A18" i="2"/>
  <c r="C29" i="1"/>
  <c r="B26" i="1" s="1"/>
  <c r="A16" i="3" l="1"/>
  <c r="A17" i="3" s="1"/>
  <c r="G14" i="3" s="1"/>
  <c r="A33" i="1"/>
  <c r="B37" i="1"/>
  <c r="A39" i="3"/>
  <c r="A38" i="3"/>
  <c r="C48" i="2"/>
  <c r="A44" i="2" s="1"/>
  <c r="A16" i="1"/>
  <c r="A26" i="1"/>
  <c r="A20" i="1" s="1"/>
  <c r="A18" i="3" l="1"/>
  <c r="A33" i="3"/>
  <c r="B37" i="3"/>
  <c r="A39" i="2"/>
  <c r="A38" i="2"/>
  <c r="B35" i="1"/>
  <c r="E32" i="1"/>
  <c r="A18" i="1"/>
  <c r="G14" i="1"/>
  <c r="A17" i="1"/>
  <c r="I14" i="1" s="1"/>
  <c r="A33" i="2" l="1"/>
  <c r="B37" i="2"/>
  <c r="B35" i="3"/>
  <c r="E32" i="3"/>
  <c r="H33" i="1"/>
  <c r="E33" i="1"/>
  <c r="H34" i="1" s="1"/>
  <c r="H36" i="1" l="1"/>
  <c r="H38" i="1"/>
  <c r="H40" i="1" s="1"/>
  <c r="E35" i="1" s="1"/>
  <c r="H33" i="3"/>
  <c r="E33" i="3"/>
  <c r="H34" i="3" s="1"/>
  <c r="B35" i="2"/>
  <c r="E32" i="2"/>
  <c r="H37" i="1"/>
  <c r="H35" i="1"/>
  <c r="E33" i="2" l="1"/>
  <c r="H34" i="2" s="1"/>
  <c r="H33" i="2"/>
  <c r="H37" i="3"/>
  <c r="H35" i="3"/>
  <c r="H36" i="3"/>
  <c r="H38" i="3"/>
  <c r="H40" i="3" s="1"/>
  <c r="E35" i="3" s="1"/>
  <c r="H39" i="1"/>
  <c r="E34" i="1" s="1"/>
  <c r="H39" i="3" l="1"/>
  <c r="E34" i="3" s="1"/>
  <c r="D41" i="3" s="1"/>
  <c r="D42" i="1"/>
  <c r="D41" i="1"/>
  <c r="H37" i="2"/>
  <c r="H35" i="2"/>
  <c r="H38" i="2"/>
  <c r="H36" i="2"/>
  <c r="D42" i="3" l="1"/>
  <c r="H39" i="2"/>
  <c r="E34" i="2" s="1"/>
  <c r="B36" i="3"/>
  <c r="B34" i="3"/>
  <c r="B36" i="1"/>
  <c r="B34" i="1"/>
  <c r="H40" i="2"/>
  <c r="E35" i="2" s="1"/>
  <c r="B32" i="1" l="1"/>
  <c r="B42" i="1"/>
  <c r="B32" i="3"/>
  <c r="B42" i="3"/>
  <c r="D42" i="2"/>
  <c r="D41" i="2"/>
  <c r="B36" i="2" l="1"/>
  <c r="B34" i="2"/>
  <c r="D43" i="1"/>
  <c r="B43" i="1"/>
  <c r="D44" i="1" s="1"/>
  <c r="B43" i="3"/>
  <c r="D44" i="3" s="1"/>
  <c r="D43" i="3"/>
  <c r="C45" i="3" l="1"/>
  <c r="C43" i="3"/>
  <c r="C45" i="1"/>
  <c r="C43" i="1"/>
  <c r="D45" i="1"/>
  <c r="C44" i="1"/>
  <c r="C46" i="1" s="1"/>
  <c r="B44" i="1" s="1"/>
  <c r="D45" i="3"/>
  <c r="C44" i="3"/>
  <c r="C46" i="3" s="1"/>
  <c r="B44" i="3" s="1"/>
  <c r="B32" i="2"/>
  <c r="B42" i="2"/>
  <c r="C47" i="3" l="1"/>
  <c r="B45" i="3" s="1"/>
  <c r="B38" i="3" s="1"/>
  <c r="B39" i="1"/>
  <c r="B39" i="3"/>
  <c r="C47" i="1"/>
  <c r="B45" i="1" s="1"/>
  <c r="B38" i="1" s="1"/>
  <c r="B43" i="2"/>
  <c r="D44" i="2" s="1"/>
  <c r="D43" i="2"/>
  <c r="B33" i="1" l="1"/>
  <c r="G34" i="1"/>
  <c r="C44" i="2"/>
  <c r="D45" i="2"/>
  <c r="C45" i="2"/>
  <c r="C43" i="2"/>
  <c r="B33" i="3"/>
  <c r="G34" i="3"/>
  <c r="C46" i="2" l="1"/>
  <c r="B44" i="2" s="1"/>
  <c r="B39" i="2" s="1"/>
  <c r="G32" i="1"/>
  <c r="H42" i="1"/>
  <c r="C47" i="2"/>
  <c r="B45" i="2" s="1"/>
  <c r="G32" i="3"/>
  <c r="H42" i="3"/>
  <c r="B38" i="2" l="1"/>
  <c r="B33" i="2" s="1"/>
  <c r="H46" i="1"/>
  <c r="H43" i="1"/>
  <c r="H47" i="1" s="1"/>
  <c r="H43" i="3"/>
  <c r="H47" i="3" s="1"/>
  <c r="H46" i="3"/>
  <c r="G34" i="2" l="1"/>
  <c r="G32" i="2" s="1"/>
  <c r="B47" i="3"/>
  <c r="H28" i="3"/>
  <c r="H48" i="3"/>
  <c r="B46" i="3"/>
  <c r="H28" i="1"/>
  <c r="B47" i="1"/>
  <c r="H48" i="1"/>
  <c r="B46" i="1"/>
  <c r="B48" i="3" l="1"/>
  <c r="H44" i="3" s="1"/>
  <c r="B48" i="1"/>
  <c r="H44" i="1" s="1"/>
  <c r="H42" i="2"/>
  <c r="H46" i="2" s="1"/>
  <c r="F38" i="3"/>
  <c r="F38" i="1"/>
  <c r="G44" i="1"/>
  <c r="H45" i="1" s="1"/>
  <c r="F37" i="1" s="1"/>
  <c r="G44" i="3"/>
  <c r="H45" i="3" s="1"/>
  <c r="F37" i="3" s="1"/>
  <c r="H43" i="2" l="1"/>
  <c r="H47" i="2" s="1"/>
  <c r="H28" i="2" s="1"/>
  <c r="G33" i="3"/>
  <c r="A37" i="3"/>
  <c r="G33" i="1"/>
  <c r="A37" i="1"/>
  <c r="H48" i="2"/>
  <c r="B46" i="2"/>
  <c r="B47" i="2" l="1"/>
  <c r="G44" i="2" s="1"/>
  <c r="H45" i="2" s="1"/>
  <c r="A35" i="1"/>
  <c r="E43" i="1"/>
  <c r="B48" i="2"/>
  <c r="H44" i="2" s="1"/>
  <c r="A35" i="3"/>
  <c r="E43" i="3"/>
  <c r="F37" i="2" l="1"/>
  <c r="F38" i="2"/>
  <c r="E44" i="1"/>
  <c r="D48" i="1" s="1"/>
  <c r="D47" i="1"/>
  <c r="D47" i="3"/>
  <c r="E44" i="3"/>
  <c r="D48" i="3" s="1"/>
  <c r="F46" i="3" l="1"/>
  <c r="B40" i="3"/>
  <c r="F46" i="1"/>
  <c r="B40" i="1"/>
  <c r="F45" i="3"/>
  <c r="C31" i="3"/>
  <c r="F45" i="1"/>
  <c r="C31" i="1"/>
  <c r="G33" i="2"/>
  <c r="A37" i="2"/>
  <c r="F48" i="1" l="1"/>
  <c r="D46" i="1" s="1"/>
  <c r="E43" i="2"/>
  <c r="A35" i="2"/>
  <c r="F47" i="1"/>
  <c r="E45" i="1" s="1"/>
  <c r="F47" i="3"/>
  <c r="E45" i="3" s="1"/>
  <c r="F48" i="3"/>
  <c r="D46" i="3" s="1"/>
  <c r="E37" i="3" l="1"/>
  <c r="E36" i="3"/>
  <c r="E44" i="2"/>
  <c r="D48" i="2" s="1"/>
  <c r="D47" i="2"/>
  <c r="E37" i="1"/>
  <c r="E36" i="1"/>
  <c r="F46" i="2" l="1"/>
  <c r="B40" i="2"/>
  <c r="A36" i="1"/>
  <c r="C42" i="1"/>
  <c r="C31" i="2"/>
  <c r="F45" i="2"/>
  <c r="F47" i="2" s="1"/>
  <c r="E45" i="2" s="1"/>
  <c r="A36" i="3"/>
  <c r="C42" i="3"/>
  <c r="F48" i="2" l="1"/>
  <c r="D46" i="2" s="1"/>
  <c r="E36" i="2" s="1"/>
  <c r="E37" i="2"/>
  <c r="C40" i="1"/>
  <c r="G26" i="1"/>
  <c r="C40" i="3"/>
  <c r="G26" i="3"/>
  <c r="G30" i="3" l="1"/>
  <c r="G27" i="3"/>
  <c r="G31" i="3" s="1"/>
  <c r="G27" i="1"/>
  <c r="G31" i="1" s="1"/>
  <c r="G30" i="1"/>
  <c r="A36" i="2"/>
  <c r="C42" i="2"/>
  <c r="F25" i="1" l="1"/>
  <c r="F27" i="1"/>
  <c r="F29" i="1" s="1"/>
  <c r="G28" i="1" s="1"/>
  <c r="F28" i="1"/>
  <c r="F26" i="1"/>
  <c r="C40" i="2"/>
  <c r="G26" i="2"/>
  <c r="F26" i="3"/>
  <c r="F28" i="3"/>
  <c r="F27" i="3"/>
  <c r="F25" i="3"/>
  <c r="F30" i="3" l="1"/>
  <c r="G29" i="3" s="1"/>
  <c r="F32" i="1"/>
  <c r="F29" i="3"/>
  <c r="G28" i="3" s="1"/>
  <c r="F30" i="1"/>
  <c r="G29" i="1" s="1"/>
  <c r="F31" i="1" s="1"/>
  <c r="G27" i="2"/>
  <c r="G31" i="2" s="1"/>
  <c r="G30" i="2"/>
  <c r="C41" i="1" l="1"/>
  <c r="G40" i="1"/>
  <c r="F25" i="2"/>
  <c r="F27" i="2"/>
  <c r="F29" i="2" s="1"/>
  <c r="G28" i="2" s="1"/>
  <c r="F32" i="3"/>
  <c r="F31" i="3"/>
  <c r="F26" i="2"/>
  <c r="F28" i="2"/>
  <c r="F32" i="2" l="1"/>
  <c r="C41" i="3"/>
  <c r="G40" i="3"/>
  <c r="G38" i="1"/>
  <c r="I42" i="1"/>
  <c r="F30" i="2"/>
  <c r="G29" i="2" s="1"/>
  <c r="F31" i="2" s="1"/>
  <c r="C41" i="2" l="1"/>
  <c r="G40" i="2"/>
  <c r="I43" i="1"/>
  <c r="I47" i="1" s="1"/>
  <c r="I46" i="1"/>
  <c r="G38" i="3"/>
  <c r="I42" i="3"/>
  <c r="I43" i="3" l="1"/>
  <c r="I47" i="3" s="1"/>
  <c r="I46" i="3"/>
  <c r="E46" i="1"/>
  <c r="I48" i="1"/>
  <c r="G38" i="2"/>
  <c r="I42" i="2"/>
  <c r="E47" i="1"/>
  <c r="H26" i="1"/>
  <c r="E48" i="1" l="1"/>
  <c r="I44" i="1" s="1"/>
  <c r="I48" i="3"/>
  <c r="E46" i="3"/>
  <c r="E48" i="3" s="1"/>
  <c r="I44" i="3" s="1"/>
  <c r="I43" i="2"/>
  <c r="I47" i="2" s="1"/>
  <c r="I46" i="2"/>
  <c r="G47" i="1"/>
  <c r="I45" i="1" s="1"/>
  <c r="H26" i="3"/>
  <c r="E47" i="3"/>
  <c r="E39" i="3" l="1"/>
  <c r="E47" i="2"/>
  <c r="H26" i="2"/>
  <c r="G47" i="3"/>
  <c r="I45" i="3" s="1"/>
  <c r="E38" i="3" s="1"/>
  <c r="I48" i="2"/>
  <c r="E46" i="2"/>
  <c r="E48" i="2" s="1"/>
  <c r="I44" i="2" s="1"/>
  <c r="E39" i="1"/>
  <c r="E38" i="1"/>
  <c r="E39" i="2" l="1"/>
  <c r="G39" i="3"/>
  <c r="H32" i="3"/>
  <c r="G39" i="1"/>
  <c r="H32" i="1"/>
  <c r="G47" i="2"/>
  <c r="I45" i="2" s="1"/>
  <c r="E38" i="2" s="1"/>
  <c r="G39" i="2" l="1"/>
  <c r="H32" i="2"/>
  <c r="H30" i="1"/>
  <c r="J48" i="1"/>
  <c r="H30" i="3"/>
  <c r="J48" i="3"/>
  <c r="F43" i="1" l="1"/>
  <c r="H25" i="1"/>
  <c r="F44" i="1" s="1"/>
  <c r="H30" i="2"/>
  <c r="J48" i="2"/>
  <c r="H25" i="3"/>
  <c r="F44" i="3" s="1"/>
  <c r="F43" i="3"/>
  <c r="H25" i="2" l="1"/>
  <c r="F44" i="2" s="1"/>
  <c r="F43" i="2"/>
  <c r="I28" i="3"/>
  <c r="I26" i="3"/>
  <c r="I26" i="1"/>
  <c r="I28" i="1"/>
  <c r="I30" i="1" s="1"/>
  <c r="F42" i="1" s="1"/>
  <c r="I25" i="3"/>
  <c r="I27" i="3"/>
  <c r="I29" i="3" s="1"/>
  <c r="D32" i="3" s="1"/>
  <c r="I25" i="1"/>
  <c r="I27" i="1"/>
  <c r="I29" i="1" s="1"/>
  <c r="D32" i="1" s="1"/>
  <c r="J45" i="3" l="1"/>
  <c r="J44" i="1"/>
  <c r="J45" i="1"/>
  <c r="I30" i="3"/>
  <c r="F42" i="3" s="1"/>
  <c r="J44" i="3" s="1"/>
  <c r="I27" i="2"/>
  <c r="I25" i="2"/>
  <c r="I28" i="2"/>
  <c r="I26" i="2"/>
  <c r="I30" i="2" l="1"/>
  <c r="F42" i="2" s="1"/>
  <c r="H31" i="3"/>
  <c r="C38" i="3"/>
  <c r="I29" i="2"/>
  <c r="D32" i="2" s="1"/>
  <c r="H31" i="1"/>
  <c r="C38" i="1"/>
  <c r="J44" i="2" l="1"/>
  <c r="J45" i="2"/>
  <c r="C36" i="3"/>
  <c r="F40" i="3"/>
  <c r="F40" i="1"/>
  <c r="C36" i="1"/>
  <c r="F41" i="1" l="1"/>
  <c r="D36" i="1" s="1"/>
  <c r="D35" i="1"/>
  <c r="F41" i="3"/>
  <c r="D36" i="3" s="1"/>
  <c r="D35" i="3"/>
  <c r="H31" i="2"/>
  <c r="C38" i="2"/>
  <c r="C36" i="2" l="1"/>
  <c r="F40" i="2"/>
  <c r="E28" i="3"/>
  <c r="E26" i="3"/>
  <c r="E27" i="3"/>
  <c r="E25" i="3"/>
  <c r="E25" i="1"/>
  <c r="E27" i="1"/>
  <c r="E29" i="1" s="1"/>
  <c r="D33" i="1" s="1"/>
  <c r="E28" i="1"/>
  <c r="E26" i="1"/>
  <c r="E29" i="3" l="1"/>
  <c r="D33" i="3" s="1"/>
  <c r="E41" i="3" s="1"/>
  <c r="E41" i="1"/>
  <c r="E30" i="1"/>
  <c r="D34" i="1" s="1"/>
  <c r="E40" i="1" s="1"/>
  <c r="D35" i="2"/>
  <c r="F41" i="2"/>
  <c r="D36" i="2" s="1"/>
  <c r="E30" i="3"/>
  <c r="D34" i="3" s="1"/>
  <c r="E40" i="3" s="1"/>
  <c r="C37" i="3" l="1"/>
  <c r="I33" i="3"/>
  <c r="C37" i="1"/>
  <c r="I33" i="1"/>
  <c r="E26" i="2"/>
  <c r="E28" i="2"/>
  <c r="E30" i="2" s="1"/>
  <c r="D34" i="2" s="1"/>
  <c r="E27" i="2"/>
  <c r="E25" i="2"/>
  <c r="E29" i="2" l="1"/>
  <c r="D33" i="2" s="1"/>
  <c r="E40" i="2" s="1"/>
  <c r="I31" i="1"/>
  <c r="J35" i="1"/>
  <c r="I31" i="3"/>
  <c r="J35" i="3"/>
  <c r="E41" i="2" l="1"/>
  <c r="J42" i="3"/>
  <c r="J36" i="3"/>
  <c r="J43" i="3" s="1"/>
  <c r="J36" i="1"/>
  <c r="J43" i="1" s="1"/>
  <c r="J42" i="1"/>
  <c r="C37" i="2"/>
  <c r="I33" i="2"/>
  <c r="J29" i="1" l="1"/>
  <c r="J31" i="1"/>
  <c r="J33" i="1" s="1"/>
  <c r="J41" i="1" s="1"/>
  <c r="J31" i="3"/>
  <c r="J29" i="3"/>
  <c r="I31" i="2"/>
  <c r="J35" i="2"/>
  <c r="J30" i="1"/>
  <c r="J28" i="1"/>
  <c r="J30" i="3"/>
  <c r="J28" i="3"/>
  <c r="J33" i="3" l="1"/>
  <c r="J41" i="3" s="1"/>
  <c r="J36" i="2"/>
  <c r="J43" i="2" s="1"/>
  <c r="J42" i="2"/>
  <c r="J32" i="3"/>
  <c r="J40" i="3" s="1"/>
  <c r="J32" i="1"/>
  <c r="J40" i="1" s="1"/>
  <c r="I36" i="1" l="1"/>
  <c r="I37" i="1"/>
  <c r="I36" i="3"/>
  <c r="I37" i="3"/>
  <c r="J30" i="2"/>
  <c r="J28" i="2"/>
  <c r="J29" i="2"/>
  <c r="J31" i="2"/>
  <c r="I32" i="3" l="1"/>
  <c r="J27" i="3"/>
  <c r="J32" i="2"/>
  <c r="J40" i="2" s="1"/>
  <c r="J33" i="2"/>
  <c r="J41" i="2" s="1"/>
  <c r="I32" i="1"/>
  <c r="J27" i="1"/>
  <c r="J25" i="3" l="1"/>
  <c r="J38" i="3"/>
  <c r="J25" i="1"/>
  <c r="J38" i="1"/>
  <c r="I37" i="2"/>
  <c r="I36" i="2"/>
  <c r="J39" i="1" l="1"/>
  <c r="G43" i="1" s="1"/>
  <c r="I40" i="1"/>
  <c r="I32" i="2"/>
  <c r="J27" i="2"/>
  <c r="J39" i="3"/>
  <c r="G43" i="3" s="1"/>
  <c r="I40" i="3"/>
  <c r="J25" i="2" l="1"/>
  <c r="J38" i="2"/>
  <c r="D38" i="3"/>
  <c r="J46" i="3"/>
  <c r="G41" i="1"/>
  <c r="D37" i="1"/>
  <c r="D37" i="3"/>
  <c r="G41" i="3"/>
  <c r="J46" i="1"/>
  <c r="D38" i="1"/>
  <c r="D40" i="1" l="1"/>
  <c r="I39" i="1" s="1"/>
  <c r="D40" i="3"/>
  <c r="I39" i="3" s="1"/>
  <c r="I40" i="2"/>
  <c r="J39" i="2"/>
  <c r="G43" i="2" s="1"/>
  <c r="D39" i="3"/>
  <c r="I38" i="3" s="1"/>
  <c r="D39" i="1"/>
  <c r="I38" i="1" s="1"/>
  <c r="I35" i="3" l="1"/>
  <c r="I34" i="3"/>
  <c r="J46" i="2"/>
  <c r="D38" i="2"/>
  <c r="D40" i="2" s="1"/>
  <c r="I39" i="2" s="1"/>
  <c r="D37" i="2"/>
  <c r="G41" i="2"/>
  <c r="I35" i="1"/>
  <c r="I34" i="1"/>
  <c r="D39" i="2" l="1"/>
  <c r="I38" i="2" s="1"/>
  <c r="I35" i="2" s="1"/>
  <c r="J26" i="3"/>
  <c r="G37" i="3"/>
  <c r="J26" i="1"/>
  <c r="G37" i="1"/>
  <c r="I34" i="2" l="1"/>
  <c r="C34" i="3"/>
  <c r="C33" i="3"/>
  <c r="C32" i="3" s="1"/>
  <c r="A15" i="3" s="1"/>
  <c r="G35" i="3"/>
  <c r="H29" i="3"/>
  <c r="C34" i="1"/>
  <c r="H29" i="1"/>
  <c r="G35" i="1"/>
  <c r="C33" i="1"/>
  <c r="C32" i="1" s="1"/>
  <c r="A15" i="1" s="1"/>
  <c r="H14" i="1" s="1"/>
  <c r="J26" i="2"/>
  <c r="G37" i="2"/>
  <c r="F33" i="3" l="1"/>
  <c r="D25" i="3" s="1"/>
  <c r="F36" i="3"/>
  <c r="F36" i="1"/>
  <c r="F33" i="1"/>
  <c r="D25" i="1" s="1"/>
  <c r="H29" i="2"/>
  <c r="G35" i="2"/>
  <c r="C34" i="2"/>
  <c r="C33" i="2"/>
  <c r="C32" i="2" s="1"/>
  <c r="A15" i="2" s="1"/>
  <c r="F36" i="2" l="1"/>
  <c r="F33" i="2"/>
  <c r="D25" i="2" s="1"/>
  <c r="D26" i="1"/>
  <c r="D28" i="1"/>
  <c r="D30" i="1" s="1"/>
  <c r="F34" i="1" s="1"/>
  <c r="D26" i="3"/>
  <c r="D28" i="3"/>
  <c r="D29" i="1"/>
  <c r="D27" i="1"/>
  <c r="D27" i="3"/>
  <c r="D29" i="3"/>
  <c r="D31" i="3" s="1"/>
  <c r="F35" i="3" s="1"/>
  <c r="D30" i="3" l="1"/>
  <c r="F34" i="3" s="1"/>
  <c r="G46" i="3" s="1"/>
  <c r="G45" i="3"/>
  <c r="G46" i="1"/>
  <c r="D29" i="2"/>
  <c r="D27" i="2"/>
  <c r="D31" i="1"/>
  <c r="F35" i="1" s="1"/>
  <c r="G45" i="1" s="1"/>
  <c r="D28" i="2"/>
  <c r="D26" i="2"/>
  <c r="C35" i="1" l="1"/>
  <c r="G36" i="1"/>
  <c r="D31" i="2"/>
  <c r="F35" i="2" s="1"/>
  <c r="G36" i="3"/>
  <c r="C35" i="3"/>
  <c r="D30" i="2"/>
  <c r="F34" i="2" s="1"/>
  <c r="G46" i="2" l="1"/>
  <c r="G45" i="2"/>
  <c r="G36" i="2" l="1"/>
  <c r="C35" i="2"/>
</calcChain>
</file>

<file path=xl/sharedStrings.xml><?xml version="1.0" encoding="utf-8"?>
<sst xmlns="http://schemas.openxmlformats.org/spreadsheetml/2006/main" count="97" uniqueCount="48">
  <si>
    <t>Input Cell</t>
  </si>
  <si>
    <t>Column Input Cell</t>
  </si>
  <si>
    <t>Row Input Cell</t>
  </si>
  <si>
    <t>In a One-Way data table there is only one INPUT variable</t>
  </si>
  <si>
    <t>and one or more OUTPUT variables.</t>
  </si>
  <si>
    <t>The top row in the one-way data table contains the formula</t>
  </si>
  <si>
    <t>cell(s). The first column contains values of the input variable</t>
  </si>
  <si>
    <t>To enter the data table array functions:</t>
  </si>
  <si>
    <t>In a Two-Way data table there are two INPUT variables</t>
  </si>
  <si>
    <t>and only one OUTPUT variable.</t>
  </si>
  <si>
    <t>Enter values of the input variables in the top row and first column of the table.</t>
  </si>
  <si>
    <t>2. Use the menu command: Data/What-If Analysis/Data Table</t>
  </si>
  <si>
    <t>Black-Scholes Model</t>
  </si>
  <si>
    <t>Instructions:</t>
  </si>
  <si>
    <t>Enter values for all input variables.</t>
  </si>
  <si>
    <t>Input Variables:</t>
  </si>
  <si>
    <t xml:space="preserve"> Stock price</t>
  </si>
  <si>
    <t xml:space="preserve"> Strike price</t>
  </si>
  <si>
    <t xml:space="preserve"> Annual risk-free rate</t>
  </si>
  <si>
    <t xml:space="preserve"> Annual volatility</t>
  </si>
  <si>
    <t xml:space="preserve"> Years till expiration</t>
  </si>
  <si>
    <t xml:space="preserve"> Market price of call</t>
  </si>
  <si>
    <t>Output Variables:</t>
  </si>
  <si>
    <t xml:space="preserve"> Implied Volatility</t>
  </si>
  <si>
    <t xml:space="preserve"> B-S Call Value</t>
  </si>
  <si>
    <t xml:space="preserve"> B-S Put Value</t>
  </si>
  <si>
    <t xml:space="preserve"> Time Value</t>
  </si>
  <si>
    <t xml:space="preserve"> Intrinsic Value</t>
  </si>
  <si>
    <t xml:space="preserve"> Hedge ratio</t>
  </si>
  <si>
    <t>WORKSPACE:</t>
  </si>
  <si>
    <t>Formula Cells</t>
  </si>
  <si>
    <t>Implied Volatility</t>
  </si>
  <si>
    <t>Headings (Optional)</t>
  </si>
  <si>
    <t>Annual Volatility</t>
  </si>
  <si>
    <t>N.B. Be sure to set worksheet</t>
  </si>
  <si>
    <t>to automatic recalc!</t>
  </si>
  <si>
    <t>Formula Cell</t>
  </si>
  <si>
    <t>3. In the row input cell box enter C8</t>
  </si>
  <si>
    <t>3. In the column input cell box enter C10</t>
  </si>
  <si>
    <t>Enter the formula for the single output variable in the top left cell of the data table (G14).</t>
  </si>
  <si>
    <t>4. In the column input cell box enter C10</t>
  </si>
  <si>
    <t>on which the output variable(s) (column G, H &amp; I below) are based.</t>
  </si>
  <si>
    <t>NEW Formula Cell</t>
  </si>
  <si>
    <t>Value of Call &amp; Put Options for Various Volatilities (down) &amp; Strike Prices (across)</t>
  </si>
  <si>
    <t>Value of Call  Option for Various Volatilities (down) &amp; Strike Prices (across)</t>
  </si>
  <si>
    <t>1. Select the table range (yellow area below)</t>
  </si>
  <si>
    <t>https://finance.yahoo.com/</t>
  </si>
  <si>
    <t>Current option prices: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</si>
</sst>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43" formatCode="_(* #,##0.00_);_(* \(#,##0.00\);_(* &quot;-&quot;??_);_(@_)"/>
    <numFmt numFmtId="164" formatCode="0.000"/>
  </numFmts>
  <fonts count="13" x14ac:knownFonts="1">
    <font>
      <sz val="10"/>
      <name val="Arial"/>
    </font>
    <font>
      <sz val="8"/>
      <name val="Arial"/>
      <family val="2"/>
    </font>
    <font>
      <b/>
      <sz val="10"/>
      <name val="Arial"/>
      <family val="2"/>
    </font>
    <font>
      <b/>
      <sz val="10"/>
      <color indexed="12"/>
      <name val="Arial"/>
      <family val="2"/>
    </font>
    <font>
      <sz val="10"/>
      <color indexed="12"/>
      <name val="Arial"/>
      <family val="2"/>
    </font>
    <font>
      <b/>
      <sz val="10"/>
      <color indexed="10"/>
      <name val="Arial"/>
      <family val="2"/>
    </font>
    <font>
      <sz val="10"/>
      <name val="Arial"/>
      <family val="2"/>
    </font>
    <font>
      <sz val="10"/>
      <name val="Arial"/>
      <family val="2"/>
    </font>
    <font>
      <b/>
      <sz val="14"/>
      <color indexed="56"/>
      <name val="Arial"/>
      <family val="2"/>
    </font>
    <font>
      <sz val="10"/>
      <color rgb="FFFF0000"/>
      <name val="Arial"/>
      <family val="2"/>
    </font>
    <font>
      <sz val="10"/>
      <name val="Arial"/>
      <family val="2"/>
    </font>
    <font>
      <b/>
      <sz val="10"/>
      <color theme="5"/>
      <name val="Arial"/>
      <family val="2"/>
    </font>
    <font>
      <u/>
      <sz val="10"/>
      <color theme="10"/>
      <name val="Arial"/>
      <family val="2"/>
    </font>
  </fonts>
  <fills count="12">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5"/>
        <bgColor indexed="64"/>
      </patternFill>
    </fill>
    <fill>
      <patternFill patternType="solid">
        <fgColor indexed="47"/>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s>
  <cellStyleXfs count="5">
    <xf numFmtId="0" fontId="0" fillId="0" borderId="0"/>
    <xf numFmtId="43" fontId="7" fillId="0" borderId="0" applyFont="0" applyFill="0" applyBorder="0" applyAlignment="0" applyProtection="0"/>
    <xf numFmtId="9" fontId="7" fillId="0" borderId="0" applyFont="0" applyFill="0" applyBorder="0" applyAlignment="0" applyProtection="0"/>
    <xf numFmtId="44" fontId="10" fillId="0" borderId="0" applyFont="0" applyFill="0" applyBorder="0" applyAlignment="0" applyProtection="0"/>
    <xf numFmtId="0" fontId="12" fillId="0" borderId="0" applyNumberFormat="0" applyFill="0" applyBorder="0" applyAlignment="0" applyProtection="0"/>
  </cellStyleXfs>
  <cellXfs count="59">
    <xf numFmtId="0" fontId="0" fillId="0" borderId="0" xfId="0"/>
    <xf numFmtId="0" fontId="0" fillId="3" borderId="0" xfId="0" applyFill="1"/>
    <xf numFmtId="0" fontId="0" fillId="2" borderId="2" xfId="0" applyFill="1" applyBorder="1"/>
    <xf numFmtId="0" fontId="0" fillId="2" borderId="3" xfId="0" applyFill="1" applyBorder="1"/>
    <xf numFmtId="2" fontId="3" fillId="2" borderId="0" xfId="0" applyNumberFormat="1" applyFont="1" applyFill="1"/>
    <xf numFmtId="0" fontId="0" fillId="2" borderId="4" xfId="0" applyFill="1" applyBorder="1"/>
    <xf numFmtId="10" fontId="3" fillId="2" borderId="0" xfId="2" applyNumberFormat="1" applyFont="1" applyFill="1"/>
    <xf numFmtId="43" fontId="3" fillId="2" borderId="5" xfId="1" applyFont="1" applyFill="1" applyBorder="1"/>
    <xf numFmtId="0" fontId="0" fillId="2" borderId="6" xfId="0" applyFill="1" applyBorder="1"/>
    <xf numFmtId="0" fontId="0" fillId="2" borderId="7" xfId="0" applyFill="1" applyBorder="1"/>
    <xf numFmtId="0" fontId="0" fillId="5" borderId="2" xfId="0" applyFill="1" applyBorder="1"/>
    <xf numFmtId="0" fontId="0" fillId="5" borderId="3" xfId="0" applyFill="1" applyBorder="1"/>
    <xf numFmtId="10" fontId="2" fillId="5" borderId="0" xfId="2" applyNumberFormat="1" applyFont="1" applyFill="1"/>
    <xf numFmtId="0" fontId="0" fillId="5" borderId="0" xfId="0" applyFill="1"/>
    <xf numFmtId="0" fontId="0" fillId="5" borderId="4" xfId="0" applyFill="1" applyBorder="1"/>
    <xf numFmtId="164" fontId="2" fillId="5" borderId="0" xfId="0" applyNumberFormat="1" applyFont="1" applyFill="1"/>
    <xf numFmtId="43" fontId="2" fillId="5" borderId="5" xfId="1" applyFont="1" applyFill="1" applyBorder="1"/>
    <xf numFmtId="0" fontId="0" fillId="5" borderId="6" xfId="0" applyFill="1" applyBorder="1"/>
    <xf numFmtId="0" fontId="0" fillId="5" borderId="7" xfId="0" applyFill="1" applyBorder="1"/>
    <xf numFmtId="0" fontId="0" fillId="6" borderId="0" xfId="0" applyFill="1"/>
    <xf numFmtId="0" fontId="5" fillId="6" borderId="0" xfId="0" applyFont="1" applyFill="1" applyAlignment="1">
      <alignment horizontal="center"/>
    </xf>
    <xf numFmtId="0" fontId="2" fillId="6" borderId="0" xfId="0" applyFont="1" applyFill="1"/>
    <xf numFmtId="0" fontId="0" fillId="6" borderId="0" xfId="0" quotePrefix="1" applyFill="1" applyAlignment="1">
      <alignment horizontal="left"/>
    </xf>
    <xf numFmtId="0" fontId="6" fillId="6" borderId="0" xfId="0" quotePrefix="1" applyFont="1" applyFill="1"/>
    <xf numFmtId="0" fontId="0" fillId="7" borderId="0" xfId="0" applyFill="1"/>
    <xf numFmtId="0" fontId="6" fillId="6" borderId="0" xfId="0" applyFont="1" applyFill="1"/>
    <xf numFmtId="0" fontId="6" fillId="5" borderId="1" xfId="0" applyFont="1" applyFill="1" applyBorder="1" applyAlignment="1">
      <alignment horizontal="left"/>
    </xf>
    <xf numFmtId="0" fontId="0" fillId="2" borderId="1" xfId="0" applyFill="1" applyBorder="1" applyAlignment="1">
      <alignment horizontal="left"/>
    </xf>
    <xf numFmtId="0" fontId="8" fillId="2" borderId="1" xfId="0" applyFont="1" applyFill="1" applyBorder="1"/>
    <xf numFmtId="0" fontId="8" fillId="2" borderId="2" xfId="0" applyFont="1" applyFill="1" applyBorder="1"/>
    <xf numFmtId="0" fontId="8" fillId="2" borderId="3" xfId="0" applyFont="1" applyFill="1" applyBorder="1"/>
    <xf numFmtId="0" fontId="0" fillId="4" borderId="8" xfId="0" applyFill="1" applyBorder="1"/>
    <xf numFmtId="0" fontId="0" fillId="4" borderId="0" xfId="0" applyFill="1"/>
    <xf numFmtId="0" fontId="0" fillId="4" borderId="4" xfId="0" applyFill="1" applyBorder="1"/>
    <xf numFmtId="0" fontId="0" fillId="4" borderId="8" xfId="0" applyFill="1" applyBorder="1" applyAlignment="1">
      <alignment horizontal="left"/>
    </xf>
    <xf numFmtId="0" fontId="0" fillId="4" borderId="8" xfId="0" quotePrefix="1" applyFill="1" applyBorder="1" applyAlignment="1">
      <alignment horizontal="left"/>
    </xf>
    <xf numFmtId="0" fontId="0" fillId="4" borderId="5" xfId="0" applyFill="1" applyBorder="1"/>
    <xf numFmtId="0" fontId="0" fillId="4" borderId="6" xfId="0" applyFill="1" applyBorder="1"/>
    <xf numFmtId="0" fontId="0" fillId="4" borderId="7" xfId="0" applyFill="1" applyBorder="1"/>
    <xf numFmtId="0" fontId="5" fillId="6" borderId="0" xfId="0" applyFont="1" applyFill="1" applyAlignment="1">
      <alignment horizontal="left"/>
    </xf>
    <xf numFmtId="0" fontId="0" fillId="8" borderId="0" xfId="0" applyFill="1"/>
    <xf numFmtId="8" fontId="0" fillId="8" borderId="0" xfId="0" applyNumberFormat="1" applyFill="1"/>
    <xf numFmtId="10" fontId="0" fillId="8" borderId="0" xfId="0" applyNumberFormat="1" applyFill="1"/>
    <xf numFmtId="164" fontId="0" fillId="8" borderId="0" xfId="0" applyNumberFormat="1" applyFill="1"/>
    <xf numFmtId="10" fontId="4" fillId="8" borderId="0" xfId="0" applyNumberFormat="1" applyFont="1" applyFill="1"/>
    <xf numFmtId="0" fontId="6" fillId="6" borderId="0" xfId="0" applyFont="1" applyFill="1" applyAlignment="1">
      <alignment horizontal="right" wrapText="1"/>
    </xf>
    <xf numFmtId="0" fontId="0" fillId="2" borderId="0" xfId="0" applyFill="1" applyAlignment="1">
      <alignment horizontal="right"/>
    </xf>
    <xf numFmtId="8" fontId="2" fillId="8" borderId="0" xfId="0" applyNumberFormat="1" applyFont="1" applyFill="1"/>
    <xf numFmtId="10" fontId="2" fillId="8" borderId="0" xfId="0" applyNumberFormat="1" applyFont="1" applyFill="1"/>
    <xf numFmtId="164" fontId="2" fillId="8" borderId="0" xfId="0" applyNumberFormat="1" applyFont="1" applyFill="1"/>
    <xf numFmtId="0" fontId="9" fillId="9" borderId="0" xfId="0" applyFont="1" applyFill="1"/>
    <xf numFmtId="43" fontId="4" fillId="8" borderId="0" xfId="1" applyFont="1" applyFill="1"/>
    <xf numFmtId="43" fontId="0" fillId="8" borderId="0" xfId="1" applyFont="1" applyFill="1"/>
    <xf numFmtId="164" fontId="2" fillId="8" borderId="0" xfId="0" applyNumberFormat="1" applyFont="1" applyFill="1" applyAlignment="1">
      <alignment horizontal="right"/>
    </xf>
    <xf numFmtId="44" fontId="0" fillId="8" borderId="0" xfId="3" applyFont="1" applyFill="1"/>
    <xf numFmtId="0" fontId="6" fillId="6" borderId="0" xfId="0" quotePrefix="1" applyFont="1" applyFill="1" applyAlignment="1">
      <alignment horizontal="left"/>
    </xf>
    <xf numFmtId="0" fontId="0" fillId="11" borderId="0" xfId="0" applyFill="1"/>
    <xf numFmtId="0" fontId="12" fillId="11" borderId="0" xfId="4" applyNumberFormat="1" applyFill="1"/>
    <xf numFmtId="0" fontId="11" fillId="10" borderId="0" xfId="0" applyFont="1" applyFill="1" applyAlignment="1">
      <alignment horizontal="center" wrapText="1"/>
    </xf>
  </cellXfs>
  <cellStyles count="5">
    <cellStyle name="Comma" xfId="1" builtinId="3"/>
    <cellStyle name="Currency" xfId="3" builtinId="4"/>
    <cellStyle name="Hyperlink" xfId="4" builtinId="8"/>
    <cellStyle name="Normal" xfId="0" builtinId="0"/>
    <cellStyle name="Percent" xfId="2" builtinId="5"/>
  </cellStyles>
  <dxfs count="0"/>
  <tableStyles count="0" defaultTableStyle="TableStyleMedium9" defaultPivotStyle="PivotStyleLight16"/>
  <colors>
    <mruColors>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571501</xdr:colOff>
      <xdr:row>9</xdr:row>
      <xdr:rowOff>95248</xdr:rowOff>
    </xdr:from>
    <xdr:to>
      <xdr:col>5</xdr:col>
      <xdr:colOff>161925</xdr:colOff>
      <xdr:row>11</xdr:row>
      <xdr:rowOff>95249</xdr:rowOff>
    </xdr:to>
    <xdr:sp macro="" textlink="">
      <xdr:nvSpPr>
        <xdr:cNvPr id="4" name="Line 1">
          <a:extLst>
            <a:ext uri="{FF2B5EF4-FFF2-40B4-BE49-F238E27FC236}">
              <a16:creationId xmlns:a16="http://schemas.microsoft.com/office/drawing/2014/main" id="{00000000-0008-0000-0000-000004000000}"/>
            </a:ext>
          </a:extLst>
        </xdr:cNvPr>
        <xdr:cNvSpPr>
          <a:spLocks noChangeShapeType="1"/>
        </xdr:cNvSpPr>
      </xdr:nvSpPr>
      <xdr:spPr bwMode="auto">
        <a:xfrm flipH="1" flipV="1">
          <a:off x="1962151" y="1628773"/>
          <a:ext cx="971549" cy="323851"/>
        </a:xfrm>
        <a:prstGeom prst="line">
          <a:avLst/>
        </a:prstGeom>
        <a:noFill/>
        <a:ln w="9525">
          <a:solidFill>
            <a:srgbClr val="000000"/>
          </a:solidFill>
          <a:round/>
          <a:headEnd/>
          <a:tailEnd type="triangle" w="med" len="med"/>
        </a:ln>
      </xdr:spPr>
    </xdr:sp>
    <xdr:clientData/>
  </xdr:twoCellAnchor>
  <xdr:twoCellAnchor>
    <xdr:from>
      <xdr:col>9</xdr:col>
      <xdr:colOff>19050</xdr:colOff>
      <xdr:row>13</xdr:row>
      <xdr:rowOff>85725</xdr:rowOff>
    </xdr:from>
    <xdr:to>
      <xdr:col>9</xdr:col>
      <xdr:colOff>552450</xdr:colOff>
      <xdr:row>13</xdr:row>
      <xdr:rowOff>85725</xdr:rowOff>
    </xdr:to>
    <xdr:sp macro="" textlink="">
      <xdr:nvSpPr>
        <xdr:cNvPr id="5" name="Line 2">
          <a:extLst>
            <a:ext uri="{FF2B5EF4-FFF2-40B4-BE49-F238E27FC236}">
              <a16:creationId xmlns:a16="http://schemas.microsoft.com/office/drawing/2014/main" id="{00000000-0008-0000-0000-000005000000}"/>
            </a:ext>
          </a:extLst>
        </xdr:cNvPr>
        <xdr:cNvSpPr>
          <a:spLocks noChangeShapeType="1"/>
        </xdr:cNvSpPr>
      </xdr:nvSpPr>
      <xdr:spPr bwMode="auto">
        <a:xfrm flipH="1">
          <a:off x="6848475" y="2276475"/>
          <a:ext cx="533400" cy="0"/>
        </a:xfrm>
        <a:prstGeom prst="line">
          <a:avLst/>
        </a:prstGeom>
        <a:noFill/>
        <a:ln w="9525">
          <a:solidFill>
            <a:srgbClr val="000000"/>
          </a:solidFill>
          <a:round/>
          <a:headEnd/>
          <a:tailEnd type="triangle" w="med" len="med"/>
        </a:ln>
      </xdr:spPr>
    </xdr:sp>
    <xdr:clientData/>
  </xdr:twoCellAnchor>
  <xdr:twoCellAnchor>
    <xdr:from>
      <xdr:col>9</xdr:col>
      <xdr:colOff>28575</xdr:colOff>
      <xdr:row>12</xdr:row>
      <xdr:rowOff>304800</xdr:rowOff>
    </xdr:from>
    <xdr:to>
      <xdr:col>9</xdr:col>
      <xdr:colOff>561975</xdr:colOff>
      <xdr:row>12</xdr:row>
      <xdr:rowOff>304800</xdr:rowOff>
    </xdr:to>
    <xdr:sp macro="" textlink="">
      <xdr:nvSpPr>
        <xdr:cNvPr id="6" name="Line 2">
          <a:extLst>
            <a:ext uri="{FF2B5EF4-FFF2-40B4-BE49-F238E27FC236}">
              <a16:creationId xmlns:a16="http://schemas.microsoft.com/office/drawing/2014/main" id="{00000000-0008-0000-0000-000006000000}"/>
            </a:ext>
          </a:extLst>
        </xdr:cNvPr>
        <xdr:cNvSpPr>
          <a:spLocks noChangeShapeType="1"/>
        </xdr:cNvSpPr>
      </xdr:nvSpPr>
      <xdr:spPr bwMode="auto">
        <a:xfrm flipH="1">
          <a:off x="6858000" y="2324100"/>
          <a:ext cx="533400" cy="0"/>
        </a:xfrm>
        <a:prstGeom prst="line">
          <a:avLst/>
        </a:prstGeom>
        <a:noFill/>
        <a:ln w="9525">
          <a:solidFill>
            <a:srgbClr val="000000"/>
          </a:solidFill>
          <a:round/>
          <a:headEnd/>
          <a:tailEnd type="triangle"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571501</xdr:colOff>
      <xdr:row>9</xdr:row>
      <xdr:rowOff>95248</xdr:rowOff>
    </xdr:from>
    <xdr:to>
      <xdr:col>4</xdr:col>
      <xdr:colOff>28575</xdr:colOff>
      <xdr:row>11</xdr:row>
      <xdr:rowOff>76200</xdr:rowOff>
    </xdr:to>
    <xdr:sp macro="" textlink="">
      <xdr:nvSpPr>
        <xdr:cNvPr id="5" name="Line 1">
          <a:extLst>
            <a:ext uri="{FF2B5EF4-FFF2-40B4-BE49-F238E27FC236}">
              <a16:creationId xmlns:a16="http://schemas.microsoft.com/office/drawing/2014/main" id="{00000000-0008-0000-0100-000005000000}"/>
            </a:ext>
          </a:extLst>
        </xdr:cNvPr>
        <xdr:cNvSpPr>
          <a:spLocks noChangeShapeType="1"/>
        </xdr:cNvSpPr>
      </xdr:nvSpPr>
      <xdr:spPr bwMode="auto">
        <a:xfrm flipH="1" flipV="1">
          <a:off x="2295526" y="1628773"/>
          <a:ext cx="390524" cy="304802"/>
        </a:xfrm>
        <a:prstGeom prst="line">
          <a:avLst/>
        </a:prstGeom>
        <a:noFill/>
        <a:ln w="9525">
          <a:solidFill>
            <a:srgbClr val="000000"/>
          </a:solidFill>
          <a:round/>
          <a:headEnd/>
          <a:tailEnd type="triangle" w="med" len="med"/>
        </a:ln>
      </xdr:spPr>
    </xdr:sp>
    <xdr:clientData/>
  </xdr:twoCellAnchor>
  <xdr:twoCellAnchor>
    <xdr:from>
      <xdr:col>5</xdr:col>
      <xdr:colOff>219074</xdr:colOff>
      <xdr:row>13</xdr:row>
      <xdr:rowOff>76200</xdr:rowOff>
    </xdr:from>
    <xdr:to>
      <xdr:col>6</xdr:col>
      <xdr:colOff>76199</xdr:colOff>
      <xdr:row>13</xdr:row>
      <xdr:rowOff>85725</xdr:rowOff>
    </xdr:to>
    <xdr:sp macro="" textlink="">
      <xdr:nvSpPr>
        <xdr:cNvPr id="6" name="Line 2">
          <a:extLst>
            <a:ext uri="{FF2B5EF4-FFF2-40B4-BE49-F238E27FC236}">
              <a16:creationId xmlns:a16="http://schemas.microsoft.com/office/drawing/2014/main" id="{00000000-0008-0000-0100-000006000000}"/>
            </a:ext>
          </a:extLst>
        </xdr:cNvPr>
        <xdr:cNvSpPr>
          <a:spLocks noChangeShapeType="1"/>
        </xdr:cNvSpPr>
      </xdr:nvSpPr>
      <xdr:spPr bwMode="auto">
        <a:xfrm>
          <a:off x="3486149" y="2428875"/>
          <a:ext cx="466725" cy="9525"/>
        </a:xfrm>
        <a:prstGeom prst="line">
          <a:avLst/>
        </a:prstGeom>
        <a:noFill/>
        <a:ln w="9525">
          <a:solidFill>
            <a:srgbClr val="000000"/>
          </a:solidFill>
          <a:round/>
          <a:headEnd/>
          <a:tailEnd type="triangle" w="med" len="med"/>
        </a:ln>
      </xdr:spPr>
    </xdr:sp>
    <xdr:clientData/>
  </xdr:twoCellAnchor>
  <xdr:twoCellAnchor>
    <xdr:from>
      <xdr:col>2</xdr:col>
      <xdr:colOff>600075</xdr:colOff>
      <xdr:row>7</xdr:row>
      <xdr:rowOff>76200</xdr:rowOff>
    </xdr:from>
    <xdr:to>
      <xdr:col>4</xdr:col>
      <xdr:colOff>19050</xdr:colOff>
      <xdr:row>10</xdr:row>
      <xdr:rowOff>85725</xdr:rowOff>
    </xdr:to>
    <xdr:sp macro="" textlink="">
      <xdr:nvSpPr>
        <xdr:cNvPr id="7" name="Line 2">
          <a:extLst>
            <a:ext uri="{FF2B5EF4-FFF2-40B4-BE49-F238E27FC236}">
              <a16:creationId xmlns:a16="http://schemas.microsoft.com/office/drawing/2014/main" id="{00000000-0008-0000-0100-000007000000}"/>
            </a:ext>
          </a:extLst>
        </xdr:cNvPr>
        <xdr:cNvSpPr>
          <a:spLocks noChangeShapeType="1"/>
        </xdr:cNvSpPr>
      </xdr:nvSpPr>
      <xdr:spPr bwMode="auto">
        <a:xfrm flipH="1" flipV="1">
          <a:off x="2324100" y="1285875"/>
          <a:ext cx="352425" cy="495300"/>
        </a:xfrm>
        <a:prstGeom prst="line">
          <a:avLst/>
        </a:prstGeom>
        <a:noFill/>
        <a:ln w="9525">
          <a:solidFill>
            <a:srgbClr val="000000"/>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571501</xdr:colOff>
      <xdr:row>9</xdr:row>
      <xdr:rowOff>95248</xdr:rowOff>
    </xdr:from>
    <xdr:to>
      <xdr:col>4</xdr:col>
      <xdr:colOff>28575</xdr:colOff>
      <xdr:row>11</xdr:row>
      <xdr:rowOff>76200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flipH="1" flipV="1">
          <a:off x="2295526" y="1628773"/>
          <a:ext cx="390524" cy="304802"/>
        </a:xfrm>
        <a:prstGeom prst="line">
          <a:avLst/>
        </a:prstGeom>
        <a:noFill/>
        <a:ln w="9525">
          <a:solidFill>
            <a:srgbClr val="000000"/>
          </a:solidFill>
          <a:round/>
          <a:headEnd/>
          <a:tailEnd type="triangle" w="med" len="med"/>
        </a:ln>
      </xdr:spPr>
    </xdr:sp>
    <xdr:clientData/>
  </xdr:twoCellAnchor>
  <xdr:twoCellAnchor>
    <xdr:from>
      <xdr:col>5</xdr:col>
      <xdr:colOff>571500</xdr:colOff>
      <xdr:row>13</xdr:row>
      <xdr:rowOff>85725</xdr:rowOff>
    </xdr:from>
    <xdr:to>
      <xdr:col>6</xdr:col>
      <xdr:colOff>76199</xdr:colOff>
      <xdr:row>13</xdr:row>
      <xdr:rowOff>95250</xdr:rowOff>
    </xdr:to>
    <xdr:sp macro="" textlink="">
      <xdr:nvSpPr>
        <xdr:cNvPr id="3" name="Line 2">
          <a:extLst>
            <a:ext uri="{FF2B5EF4-FFF2-40B4-BE49-F238E27FC236}">
              <a16:creationId xmlns:a16="http://schemas.microsoft.com/office/drawing/2014/main" id="{00000000-0008-0000-0200-000003000000}"/>
            </a:ext>
          </a:extLst>
        </xdr:cNvPr>
        <xdr:cNvSpPr>
          <a:spLocks noChangeShapeType="1"/>
        </xdr:cNvSpPr>
      </xdr:nvSpPr>
      <xdr:spPr bwMode="auto">
        <a:xfrm flipV="1">
          <a:off x="3838575" y="2438400"/>
          <a:ext cx="114299" cy="9525"/>
        </a:xfrm>
        <a:prstGeom prst="line">
          <a:avLst/>
        </a:prstGeom>
        <a:noFill/>
        <a:ln w="9525">
          <a:solidFill>
            <a:srgbClr val="000000"/>
          </a:solidFill>
          <a:round/>
          <a:headEnd/>
          <a:tailEnd type="triangle" w="med" len="med"/>
        </a:ln>
      </xdr:spPr>
    </xdr:sp>
    <xdr:clientData/>
  </xdr:twoCellAnchor>
  <xdr:twoCellAnchor>
    <xdr:from>
      <xdr:col>2</xdr:col>
      <xdr:colOff>600075</xdr:colOff>
      <xdr:row>7</xdr:row>
      <xdr:rowOff>76200</xdr:rowOff>
    </xdr:from>
    <xdr:to>
      <xdr:col>4</xdr:col>
      <xdr:colOff>19050</xdr:colOff>
      <xdr:row>10</xdr:row>
      <xdr:rowOff>85725</xdr:rowOff>
    </xdr:to>
    <xdr:sp macro="" textlink="">
      <xdr:nvSpPr>
        <xdr:cNvPr id="4" name="Line 2">
          <a:extLst>
            <a:ext uri="{FF2B5EF4-FFF2-40B4-BE49-F238E27FC236}">
              <a16:creationId xmlns:a16="http://schemas.microsoft.com/office/drawing/2014/main" id="{00000000-0008-0000-0200-000004000000}"/>
            </a:ext>
          </a:extLst>
        </xdr:cNvPr>
        <xdr:cNvSpPr>
          <a:spLocks noChangeShapeType="1"/>
        </xdr:cNvSpPr>
      </xdr:nvSpPr>
      <xdr:spPr bwMode="auto">
        <a:xfrm flipH="1" flipV="1">
          <a:off x="2324100" y="1285875"/>
          <a:ext cx="352425" cy="495300"/>
        </a:xfrm>
        <a:prstGeom prst="line">
          <a:avLst/>
        </a:prstGeom>
        <a:noFill/>
        <a:ln w="9525">
          <a:solidFill>
            <a:srgbClr val="000000"/>
          </a:solidFill>
          <a:round/>
          <a:headEnd/>
          <a:tailEnd type="triangle" w="med" len="med"/>
        </a:ln>
      </xdr:spPr>
    </xdr:sp>
    <xdr:clientData/>
  </xdr:twoCellAnchor>
  <xdr:twoCellAnchor>
    <xdr:from>
      <xdr:col>5</xdr:col>
      <xdr:colOff>19050</xdr:colOff>
      <xdr:row>0</xdr:row>
      <xdr:rowOff>200026</xdr:rowOff>
    </xdr:from>
    <xdr:to>
      <xdr:col>11</xdr:col>
      <xdr:colOff>95249</xdr:colOff>
      <xdr:row>7</xdr:row>
      <xdr:rowOff>0</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3286125" y="200026"/>
          <a:ext cx="3733799" cy="1009649"/>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This sheet</a:t>
          </a:r>
          <a:r>
            <a:rPr lang="en-US" sz="1400" b="1" baseline="0"/>
            <a:t> is similar to the TwoWay sheet except that the formula cell in the data table below has been changed to show both the Call and Put option values (as text) in the table!</a:t>
          </a:r>
          <a:endParaRPr lang="en-US" sz="14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inance.yahoo.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0"/>
  <sheetViews>
    <sheetView tabSelected="1" workbookViewId="0">
      <selection activeCell="G14" sqref="G14"/>
    </sheetView>
  </sheetViews>
  <sheetFormatPr defaultRowHeight="12.75" x14ac:dyDescent="0.2"/>
  <cols>
    <col min="1" max="1" width="10.7109375" customWidth="1"/>
    <col min="2" max="2" width="10.140625" bestFit="1" customWidth="1"/>
    <col min="4" max="4" width="6.140625" customWidth="1"/>
    <col min="5" max="5" width="5.42578125" style="19" customWidth="1"/>
    <col min="6" max="6" width="15.140625" style="19" customWidth="1"/>
    <col min="7" max="26" width="9.140625" style="19"/>
  </cols>
  <sheetData>
    <row r="1" spans="1:11" ht="18" x14ac:dyDescent="0.25">
      <c r="A1" s="28" t="s">
        <v>12</v>
      </c>
      <c r="B1" s="29"/>
      <c r="C1" s="29"/>
      <c r="D1" s="30"/>
      <c r="F1" s="21" t="s">
        <v>3</v>
      </c>
      <c r="G1" s="21"/>
      <c r="H1" s="21"/>
      <c r="I1" s="21"/>
      <c r="J1" s="21"/>
    </row>
    <row r="2" spans="1:11" x14ac:dyDescent="0.2">
      <c r="A2" s="31"/>
      <c r="B2" s="32"/>
      <c r="C2" s="32"/>
      <c r="D2" s="33"/>
      <c r="F2" s="21" t="s">
        <v>4</v>
      </c>
      <c r="G2" s="21"/>
      <c r="H2" s="21"/>
      <c r="I2" s="21"/>
      <c r="J2" s="21"/>
    </row>
    <row r="3" spans="1:11" x14ac:dyDescent="0.2">
      <c r="A3" s="34" t="s">
        <v>13</v>
      </c>
      <c r="B3" s="32"/>
      <c r="C3" s="32"/>
      <c r="D3" s="33"/>
    </row>
    <row r="4" spans="1:11" x14ac:dyDescent="0.2">
      <c r="A4" s="35" t="s">
        <v>14</v>
      </c>
      <c r="B4" s="32"/>
      <c r="C4" s="32"/>
      <c r="D4" s="33"/>
      <c r="F4" s="19" t="s">
        <v>5</v>
      </c>
    </row>
    <row r="5" spans="1:11" ht="13.5" thickBot="1" x14ac:dyDescent="0.25">
      <c r="A5" s="36"/>
      <c r="B5" s="37"/>
      <c r="C5" s="37"/>
      <c r="D5" s="38"/>
      <c r="F5" s="19" t="s">
        <v>6</v>
      </c>
    </row>
    <row r="6" spans="1:11" x14ac:dyDescent="0.2">
      <c r="A6" s="27" t="s">
        <v>15</v>
      </c>
      <c r="B6" s="2"/>
      <c r="C6" s="2"/>
      <c r="D6" s="3"/>
      <c r="F6" s="25" t="s">
        <v>41</v>
      </c>
    </row>
    <row r="7" spans="1:11" x14ac:dyDescent="0.2">
      <c r="A7" s="46"/>
      <c r="B7" s="46" t="s">
        <v>16</v>
      </c>
      <c r="C7" s="4">
        <v>30</v>
      </c>
      <c r="D7" s="5"/>
    </row>
    <row r="8" spans="1:11" x14ac:dyDescent="0.2">
      <c r="A8" s="46"/>
      <c r="B8" s="46" t="s">
        <v>17</v>
      </c>
      <c r="C8" s="4">
        <v>33</v>
      </c>
      <c r="D8" s="5"/>
      <c r="F8" s="19" t="s">
        <v>7</v>
      </c>
    </row>
    <row r="9" spans="1:11" x14ac:dyDescent="0.2">
      <c r="A9" s="46"/>
      <c r="B9" s="46" t="s">
        <v>18</v>
      </c>
      <c r="C9" s="6">
        <v>0.06</v>
      </c>
      <c r="D9" s="5"/>
      <c r="G9" s="55" t="s">
        <v>45</v>
      </c>
    </row>
    <row r="10" spans="1:11" x14ac:dyDescent="0.2">
      <c r="A10" s="46"/>
      <c r="B10" s="46" t="s">
        <v>19</v>
      </c>
      <c r="C10" s="6">
        <v>0.9</v>
      </c>
      <c r="D10" s="5"/>
      <c r="G10" s="23" t="s">
        <v>11</v>
      </c>
    </row>
    <row r="11" spans="1:11" x14ac:dyDescent="0.2">
      <c r="A11" s="46"/>
      <c r="B11" s="46" t="s">
        <v>20</v>
      </c>
      <c r="C11" s="4">
        <v>0.75</v>
      </c>
      <c r="D11" s="5"/>
      <c r="G11" s="23" t="s">
        <v>38</v>
      </c>
    </row>
    <row r="12" spans="1:11" x14ac:dyDescent="0.2">
      <c r="A12" s="46"/>
      <c r="B12" s="46" t="s">
        <v>21</v>
      </c>
      <c r="C12" s="4">
        <v>8.3000000000000007</v>
      </c>
      <c r="D12" s="5"/>
      <c r="F12" s="20" t="s">
        <v>0</v>
      </c>
    </row>
    <row r="13" spans="1:11" ht="32.25" customHeight="1" thickBot="1" x14ac:dyDescent="0.25">
      <c r="A13" s="7"/>
      <c r="B13" s="8"/>
      <c r="C13" s="8"/>
      <c r="D13" s="9"/>
      <c r="F13" s="45" t="s">
        <v>33</v>
      </c>
      <c r="G13" s="45" t="s">
        <v>24</v>
      </c>
      <c r="H13" s="45" t="s">
        <v>31</v>
      </c>
      <c r="I13" s="45" t="s">
        <v>25</v>
      </c>
      <c r="K13" s="39" t="s">
        <v>32</v>
      </c>
    </row>
    <row r="14" spans="1:11" x14ac:dyDescent="0.2">
      <c r="A14" s="26" t="s">
        <v>22</v>
      </c>
      <c r="B14" s="10"/>
      <c r="C14" s="10"/>
      <c r="D14" s="11"/>
      <c r="F14" s="40"/>
      <c r="G14" s="47">
        <f>A16</f>
        <v>8.5767145774383149</v>
      </c>
      <c r="H14" s="48">
        <f>A15</f>
        <v>0.87191725023079791</v>
      </c>
      <c r="I14" s="49">
        <f>A17</f>
        <v>10.124631477930613</v>
      </c>
      <c r="K14" s="39" t="s">
        <v>30</v>
      </c>
    </row>
    <row r="15" spans="1:11" x14ac:dyDescent="0.2">
      <c r="A15" s="12">
        <f>C32</f>
        <v>0.87191725023079791</v>
      </c>
      <c r="B15" s="13" t="s">
        <v>23</v>
      </c>
      <c r="C15" s="13"/>
      <c r="D15" s="14"/>
      <c r="F15" s="44">
        <v>0.7</v>
      </c>
      <c r="G15" s="41">
        <f t="dataTable" ref="G15:I22" dt2D="0" dtr="0" r1="C10"/>
        <v>6.580649018120388</v>
      </c>
      <c r="H15" s="42">
        <v>0.87191725023079791</v>
      </c>
      <c r="I15" s="43">
        <v>8.1285659186126864</v>
      </c>
    </row>
    <row r="16" spans="1:11" x14ac:dyDescent="0.2">
      <c r="A16" s="15">
        <f>(A25*B26-EXP(-C9*C11)*C8*B27)</f>
        <v>8.5767145774383149</v>
      </c>
      <c r="B16" s="13" t="s">
        <v>24</v>
      </c>
      <c r="C16" s="13"/>
      <c r="D16" s="14"/>
      <c r="F16" s="44">
        <f>F15+0.05</f>
        <v>0.75</v>
      </c>
      <c r="G16" s="41">
        <v>7.0849058663081053</v>
      </c>
      <c r="H16" s="42">
        <v>0.87191725023079791</v>
      </c>
      <c r="I16" s="43">
        <v>8.6328227668004018</v>
      </c>
    </row>
    <row r="17" spans="1:12" x14ac:dyDescent="0.2">
      <c r="A17" s="15">
        <f>A16+C8*EXP(-C9*C11)-C7</f>
        <v>10.124631477930613</v>
      </c>
      <c r="B17" s="13" t="s">
        <v>25</v>
      </c>
      <c r="C17" s="13"/>
      <c r="D17" s="14"/>
      <c r="F17" s="44">
        <f t="shared" ref="F17:F22" si="0">F16+0.05</f>
        <v>0.8</v>
      </c>
      <c r="G17" s="41">
        <v>7.5858311524610578</v>
      </c>
      <c r="H17" s="42">
        <v>0.87191725023079791</v>
      </c>
      <c r="I17" s="43">
        <v>9.1337480529533579</v>
      </c>
      <c r="J17" s="50" t="s">
        <v>34</v>
      </c>
      <c r="K17" s="50"/>
      <c r="L17" s="50"/>
    </row>
    <row r="18" spans="1:12" x14ac:dyDescent="0.2">
      <c r="A18" s="15">
        <f>A16-A19</f>
        <v>8.5767145774383149</v>
      </c>
      <c r="B18" s="13" t="s">
        <v>26</v>
      </c>
      <c r="C18" s="13"/>
      <c r="D18" s="14"/>
      <c r="F18" s="44">
        <f t="shared" si="0"/>
        <v>0.85000000000000009</v>
      </c>
      <c r="G18" s="41">
        <v>8.0831784172857741</v>
      </c>
      <c r="H18" s="42">
        <v>0.87191725023079791</v>
      </c>
      <c r="I18" s="43">
        <v>9.631095317778076</v>
      </c>
      <c r="J18" s="50" t="s">
        <v>35</v>
      </c>
      <c r="K18" s="50"/>
      <c r="L18" s="50"/>
    </row>
    <row r="19" spans="1:12" x14ac:dyDescent="0.2">
      <c r="A19" s="15">
        <f>MAXA(C7-C8,0)</f>
        <v>0</v>
      </c>
      <c r="B19" s="13" t="s">
        <v>27</v>
      </c>
      <c r="C19" s="13"/>
      <c r="D19" s="14"/>
      <c r="F19" s="44">
        <f t="shared" si="0"/>
        <v>0.90000000000000013</v>
      </c>
      <c r="G19" s="41">
        <v>8.5767145774383149</v>
      </c>
      <c r="H19" s="42">
        <v>0.87191725023079791</v>
      </c>
      <c r="I19" s="43">
        <v>10.124631477930613</v>
      </c>
    </row>
    <row r="20" spans="1:12" x14ac:dyDescent="0.2">
      <c r="A20" s="15">
        <f>1/A26</f>
        <v>0.62747134560480977</v>
      </c>
      <c r="B20" s="13" t="s">
        <v>28</v>
      </c>
      <c r="C20" s="13"/>
      <c r="D20" s="14"/>
      <c r="F20" s="44">
        <f t="shared" si="0"/>
        <v>0.95000000000000018</v>
      </c>
      <c r="G20" s="41">
        <v>9.0662179915216559</v>
      </c>
      <c r="H20" s="42">
        <v>0.87191725023079791</v>
      </c>
      <c r="I20" s="43">
        <v>10.614134892013958</v>
      </c>
    </row>
    <row r="21" spans="1:12" ht="13.5" thickBot="1" x14ac:dyDescent="0.25">
      <c r="A21" s="16"/>
      <c r="B21" s="17"/>
      <c r="C21" s="17"/>
      <c r="D21" s="18"/>
      <c r="F21" s="44">
        <f t="shared" si="0"/>
        <v>1.0000000000000002</v>
      </c>
      <c r="G21" s="41">
        <v>9.5514771666189056</v>
      </c>
      <c r="H21" s="42">
        <v>0.87191725023079791</v>
      </c>
      <c r="I21" s="43">
        <v>11.099394067111206</v>
      </c>
    </row>
    <row r="22" spans="1:12" x14ac:dyDescent="0.2">
      <c r="A22" s="1"/>
      <c r="B22" s="1"/>
      <c r="C22" s="1"/>
      <c r="D22" s="1"/>
      <c r="F22" s="44">
        <f t="shared" si="0"/>
        <v>1.0500000000000003</v>
      </c>
      <c r="G22" s="41">
        <v>10.03228988806463</v>
      </c>
      <c r="H22" s="42">
        <v>0.87191725023079791</v>
      </c>
      <c r="I22" s="43">
        <v>11.580206788556929</v>
      </c>
    </row>
    <row r="23" spans="1:12" x14ac:dyDescent="0.2">
      <c r="A23" s="24" t="s">
        <v>29</v>
      </c>
      <c r="B23" s="24"/>
      <c r="C23" s="24"/>
      <c r="D23" s="24"/>
      <c r="E23" s="24"/>
      <c r="F23" s="56" t="s">
        <v>47</v>
      </c>
      <c r="G23" s="56"/>
      <c r="H23" s="57" t="s">
        <v>46</v>
      </c>
      <c r="I23" s="56"/>
      <c r="J23" s="56"/>
    </row>
    <row r="24" spans="1:12" x14ac:dyDescent="0.2">
      <c r="A24" s="24">
        <f>1/(1+0.2316419*ABS(A47))</f>
        <v>0.93155106168370883</v>
      </c>
      <c r="B24" s="24"/>
      <c r="C24" s="24"/>
      <c r="D24" s="24"/>
      <c r="E24" s="24"/>
      <c r="F24" s="24"/>
      <c r="G24" s="24"/>
      <c r="H24" s="24"/>
      <c r="I24" s="24"/>
      <c r="J24" s="24"/>
    </row>
    <row r="25" spans="1:12" x14ac:dyDescent="0.2">
      <c r="A25" s="24">
        <f>C7</f>
        <v>30</v>
      </c>
      <c r="B25" s="24">
        <f>A29-C10*SQRT(C11)</f>
        <v>-0.45425942248745388</v>
      </c>
      <c r="C25" s="24">
        <f>1/(1+0.2316419*ABS(B28))</f>
        <v>0.9299544565440192</v>
      </c>
      <c r="D25" s="24">
        <f>MINA(ABS(F33),25)*IF(F33&gt;=0,1,-1)</f>
        <v>-0.44417819970574046</v>
      </c>
      <c r="E25" s="24">
        <f>1/(1+0.2316419*ABS(D35))</f>
        <v>0.93281572614981456</v>
      </c>
      <c r="F25" s="24">
        <f>1/(1+0.2316419*ABS(G30))</f>
        <v>0.93281573066049761</v>
      </c>
      <c r="G25" s="24">
        <f>A28</f>
        <v>365</v>
      </c>
      <c r="H25" s="24">
        <f>J48-H32*SQRT(C11)</f>
        <v>-0.44417819967085687</v>
      </c>
      <c r="I25" s="24">
        <f>1/(1+0.2316419*ABS(F43))</f>
        <v>0.93281572615938524</v>
      </c>
      <c r="J25" s="24">
        <f>C10-J27</f>
        <v>2.8082749769212101E-2</v>
      </c>
    </row>
    <row r="26" spans="1:12" x14ac:dyDescent="0.2">
      <c r="A26" s="24">
        <f>1/B26</f>
        <v>1.5936982732432439</v>
      </c>
      <c r="B26" s="24">
        <f>IF(B28&gt;=0,C29,1-C29)</f>
        <v>0.62747134560480977</v>
      </c>
      <c r="C26" s="24">
        <f>1/(1+0.2316419*ABS(B29))</f>
        <v>0.90479271947540274</v>
      </c>
      <c r="D26" s="24">
        <f>1/(1+0.2316419*ABS(F36))</f>
        <v>0.93281572614934061</v>
      </c>
      <c r="E26" s="24">
        <f>1/(1+0.2316419*ABS(D36))</f>
        <v>0.90670850601707975</v>
      </c>
      <c r="F26" s="24">
        <f>1/(1+0.2316419*ABS(G31))</f>
        <v>0.90670850900028677</v>
      </c>
      <c r="G26" s="24">
        <f>(LN(A25/C8)+(C9+C42^2/2)*C11)/C42/SQRT(C11)</f>
        <v>0.31092426661102357</v>
      </c>
      <c r="H26" s="24">
        <f>1/(1+0.2316419*ABS(I47))</f>
        <v>0.90670850615754994</v>
      </c>
      <c r="I26" s="24">
        <f>1/(1+0.2316419*ABS(F44))</f>
        <v>0.90670850602340958</v>
      </c>
      <c r="J26" s="24">
        <f>C12-I34</f>
        <v>1.0302869668521453E-13</v>
      </c>
    </row>
    <row r="27" spans="1:12" x14ac:dyDescent="0.2">
      <c r="A27" s="24"/>
      <c r="B27" s="24">
        <f>IF(B29&gt;=0,C30,1-C30)</f>
        <v>0.32482099604319892</v>
      </c>
      <c r="C27" s="24">
        <f>0.3989423*EXP(-(B28^2)/2)</f>
        <v>0.37839974498537893</v>
      </c>
      <c r="D27" s="24">
        <f>1/(1+0.2316419*ABS(D25))</f>
        <v>0.90670850601676634</v>
      </c>
      <c r="E27" s="24">
        <f>0.3989423*EXP(-(D35^2)/2)</f>
        <v>0.3801172805623742</v>
      </c>
      <c r="F27" s="24">
        <f>0.3989423*EXP(-(G30^2)/2)</f>
        <v>0.38011728320725269</v>
      </c>
      <c r="G27" s="24">
        <f>G26-C42*SQRT(C11)</f>
        <v>-0.44417818403907749</v>
      </c>
      <c r="H27" s="24"/>
      <c r="I27" s="24">
        <f>0.3989423*EXP(-(F43^2)/2)</f>
        <v>0.38011728056798605</v>
      </c>
      <c r="J27" s="24">
        <f>I33-(I36-C12)*EXP(A42^2/2)*(2*PI())^0.5/A25/(C11^0.5)</f>
        <v>0.87191725023078792</v>
      </c>
    </row>
    <row r="28" spans="1:12" x14ac:dyDescent="0.2">
      <c r="A28" s="24">
        <v>365</v>
      </c>
      <c r="B28" s="24">
        <f>MINA(ABS(A29),25)*IF(A29&gt;=0,1,-1)</f>
        <v>0.32516344091854088</v>
      </c>
      <c r="C28" s="24">
        <f>0.3989423*EXP(-(B29^2)/2)</f>
        <v>0.35983334130641836</v>
      </c>
      <c r="D28" s="24">
        <f>0.3989423*EXP(-(F36^2)/2)</f>
        <v>0.38011728056209632</v>
      </c>
      <c r="E28" s="24">
        <f>0.3989423*EXP(-(D36^2)/2)</f>
        <v>0.36146660500089239</v>
      </c>
      <c r="F28" s="24">
        <f>0.3989423*EXP(-(G31^2)/2)</f>
        <v>0.36146660751599841</v>
      </c>
      <c r="G28" s="24">
        <f>IF(G30&gt;=0,F29,1-F29)</f>
        <v>0.62207093732812724</v>
      </c>
      <c r="H28" s="24">
        <f>1/(1+0.2316419*ABS(H47))</f>
        <v>0.90670984598615845</v>
      </c>
      <c r="I28" s="24">
        <f>0.3989423*EXP(-(F44^2)/2)</f>
        <v>0.3614666050062289</v>
      </c>
      <c r="J28" s="24">
        <f>1/(1+0.2316419*ABS(J42))</f>
        <v>0.93281572614936303</v>
      </c>
    </row>
    <row r="29" spans="1:12" x14ac:dyDescent="0.2">
      <c r="A29" s="24">
        <f>(LN(A25/C8)+(C9+C10^2/2)*C11)/C10/SQRT(C11)</f>
        <v>0.32516344091854088</v>
      </c>
      <c r="B29" s="24">
        <f>MINA(ABS(B25),25)*IF(B25&gt;=0,1,-1)</f>
        <v>-0.45425942248745388</v>
      </c>
      <c r="C29" s="24">
        <f>1-C27*C25*((((1.330274*C25-1.821256)*C25+1.781478)*C25-0.3565638)*C25+0.3193815)</f>
        <v>0.62747134560480977</v>
      </c>
      <c r="D29" s="24">
        <f>0.3989423*EXP(-(D25^2)/2)</f>
        <v>0.36146660500062811</v>
      </c>
      <c r="E29" s="24">
        <f>1-E27*E25*((((1.330274*E25-1.821256)*E25+1.781478)*E25-0.3565638)*E25+0.3193815)</f>
        <v>0.62207094583462696</v>
      </c>
      <c r="F29" s="24">
        <f>1-F27*F25*((((1.330274*F25-1.821256)*F25+1.781478)*F25-0.3565638)*F25+0.3193815)</f>
        <v>0.62207093732812724</v>
      </c>
      <c r="G29" s="24">
        <f>IF(G31&gt;=0,F30,1-F30)</f>
        <v>0.32845682288326283</v>
      </c>
      <c r="H29" s="24">
        <f>(LN(A25/C8)+(C9+G37^2/2)*C11)/G37/SQRT(C11)</f>
        <v>0.31092428899200364</v>
      </c>
      <c r="I29" s="24">
        <f>1-I27*I25*((((1.330274*I25-1.821256)*I25+1.781478)*I25-0.3565638)*I25+0.3193815)</f>
        <v>0.62207094581657796</v>
      </c>
      <c r="J29" s="24">
        <f>1/(1+0.2316419*ABS(J43))</f>
        <v>0.9067085060167811</v>
      </c>
    </row>
    <row r="30" spans="1:12" x14ac:dyDescent="0.2">
      <c r="A30" s="24"/>
      <c r="B30" s="24">
        <f>A28</f>
        <v>365</v>
      </c>
      <c r="C30" s="24">
        <f>1-C28*C26*((((1.330274*C26-1.821256)*C26+1.781478)*C26-0.3565638)*C26+0.3193815)</f>
        <v>0.67517900395680108</v>
      </c>
      <c r="D30" s="24">
        <f>1-D28*D26*((((1.330274*D26-1.821256)*D26+1.781478)*D26-0.3565638)*D26+0.3193815)</f>
        <v>0.62207094583552069</v>
      </c>
      <c r="E30" s="24">
        <f>1-E28*E26*((((1.330274*E26-1.821256)*E26+1.781478)*E26-0.3565638)*E26+0.3193815)</f>
        <v>0.67154318277912384</v>
      </c>
      <c r="F30" s="24">
        <f>1-F28*F26*((((1.330274*F26-1.821256)*F26+1.781478)*F26-0.3565638)*F26+0.3193815)</f>
        <v>0.67154317711673717</v>
      </c>
      <c r="G30" s="24">
        <f>MINA(ABS(G26),25)*IF(G26&gt;=0,1,-1)</f>
        <v>0.31092426661102357</v>
      </c>
      <c r="H30" s="24">
        <f>C10-H32</f>
        <v>2.8082749867025636E-2</v>
      </c>
      <c r="I30" s="24">
        <f>1-I28*I26*((((1.330274*I26-1.821256)*I26+1.781478)*I26-0.3565638)*I26+0.3193815)</f>
        <v>0.67154318276710923</v>
      </c>
      <c r="J30" s="24">
        <f>0.3989423*EXP(-(J42^2)/2)</f>
        <v>0.38011728056210942</v>
      </c>
    </row>
    <row r="31" spans="1:12" x14ac:dyDescent="0.2">
      <c r="A31" s="24"/>
      <c r="B31" s="24"/>
      <c r="C31" s="24">
        <f>1/(1+0.2316419*ABS(D47))</f>
        <v>0.93281582175094635</v>
      </c>
      <c r="D31" s="24">
        <f>1-D29*D27*((((1.330274*D27-1.821256)*D27+1.781478)*D27-0.3565638)*D27+0.3193815)</f>
        <v>0.67154318277971869</v>
      </c>
      <c r="E31" s="24">
        <f>A28</f>
        <v>365</v>
      </c>
      <c r="F31" s="24">
        <f>(A25*G28-EXP(-C9*C11)*C8*G29)</f>
        <v>8.2999995661229242</v>
      </c>
      <c r="G31" s="24">
        <f>MINA(ABS(G27),25)*IF(G27&gt;=0,1,-1)</f>
        <v>-0.44417818403907749</v>
      </c>
      <c r="H31" s="24">
        <f>C12-J44</f>
        <v>9.6608765431938082E-10</v>
      </c>
      <c r="I31" s="24">
        <f>C10-I33</f>
        <v>2.8082749769419602E-2</v>
      </c>
      <c r="J31" s="24">
        <f>0.3989423*EXP(-(J43^2)/2)</f>
        <v>0.3614666050006406</v>
      </c>
    </row>
    <row r="32" spans="1:12" x14ac:dyDescent="0.2">
      <c r="A32" s="24">
        <f>C10-A34</f>
        <v>0.53371076297147324</v>
      </c>
      <c r="B32" s="24">
        <f>C10-B34</f>
        <v>2.8501188239960284E-2</v>
      </c>
      <c r="C32" s="24">
        <f>C33</f>
        <v>0.87191725023079791</v>
      </c>
      <c r="D32" s="24">
        <f>IF(F43&gt;=0,I29,1-I29)</f>
        <v>0.62207094581657796</v>
      </c>
      <c r="E32" s="24">
        <f>(LN(A25/C8)+(C9+B37^2/2)*C11)/B37/SQRT(C11)</f>
        <v>0.30633399591273353</v>
      </c>
      <c r="F32" s="24">
        <f>1/G28</f>
        <v>1.6075337071606746</v>
      </c>
      <c r="G32" s="24">
        <f>C10-G34</f>
        <v>2.8102481467400575E-2</v>
      </c>
      <c r="H32" s="24">
        <f>G40-(E38-C12)*EXP(A42^2/2)*(2*PI())^0.5/A25/(C11^0.5)</f>
        <v>0.87191725013297439</v>
      </c>
      <c r="I32" s="24">
        <f>C12-I36</f>
        <v>2.1511681325137033E-12</v>
      </c>
      <c r="J32" s="24">
        <f>1-J30*J28*((((1.330274*J28-1.821256)*J28+1.781478)*J28-0.3565638)*J28+0.3193815)</f>
        <v>0.62207094583547851</v>
      </c>
    </row>
    <row r="33" spans="1:10" x14ac:dyDescent="0.2">
      <c r="A33" s="24">
        <f>C12-A38</f>
        <v>5.1474971340836895</v>
      </c>
      <c r="B33" s="24">
        <f>C12-B38</f>
        <v>4.1325257180648833E-3</v>
      </c>
      <c r="C33" s="24">
        <f>G37</f>
        <v>0.87191725023079791</v>
      </c>
      <c r="D33" s="24">
        <f>IF(D35&gt;=0,E29,1-E29)</f>
        <v>0.62207094583462696</v>
      </c>
      <c r="E33" s="24">
        <f>E32-B37*SQRT(C11)</f>
        <v>-0.44097718383212564</v>
      </c>
      <c r="F33" s="24">
        <f>H29-G37*SQRT(C11)</f>
        <v>-0.44417819970574046</v>
      </c>
      <c r="G33" s="24">
        <f>C12-F37</f>
        <v>1.9486539072133269E-4</v>
      </c>
      <c r="H33" s="24">
        <f>MINA(ABS(E32),25)*IF(E32&gt;=0,1,-1)</f>
        <v>0.30633399591273353</v>
      </c>
      <c r="I33" s="24">
        <f>C38-(E40-C12)*EXP(A42^2/2)*(2*PI())^0.5/A25/(C11^0.5)</f>
        <v>0.87191725023058042</v>
      </c>
      <c r="J33" s="24">
        <f>1-J31*J29*((((1.330274*J29-1.821256)*J29+1.781478)*J29-0.3565638)*J29+0.3193815)</f>
        <v>0.67154318277969072</v>
      </c>
    </row>
    <row r="34" spans="1:10" x14ac:dyDescent="0.2">
      <c r="A34" s="24">
        <f>(ABS(LN(A25/C8)+C9*C11)*2/C11)^0.5+0.00001</f>
        <v>0.36628923702852684</v>
      </c>
      <c r="B34" s="24">
        <f>B37-(D41-C12)*EXP(A42^2/2)*(2*PI())^0.5/A25/(C11^0.5)</f>
        <v>0.87149881176003974</v>
      </c>
      <c r="C34" s="24">
        <f>C10-G37</f>
        <v>2.8082749769202109E-2</v>
      </c>
      <c r="D34" s="24">
        <f>IF(D36&gt;=0,E30,1-E30)</f>
        <v>0.32845681722087616</v>
      </c>
      <c r="E34" s="24">
        <f>IF(H33&gt;=0,H39,1-H39)</f>
        <v>0.62032485736725751</v>
      </c>
      <c r="F34" s="24">
        <f>IF(F36&gt;=0,D30,1-D30)</f>
        <v>0.62207094583552069</v>
      </c>
      <c r="G34" s="24">
        <f>B34-(B38-C12)*EXP(A42^2/2)*(2*PI())^0.5/A25/(C11^0.5)</f>
        <v>0.87189751853259945</v>
      </c>
      <c r="H34" s="24">
        <f>MINA(ABS(E33),25)*IF(E33&gt;=0,1,-1)</f>
        <v>-0.44097718383212564</v>
      </c>
      <c r="I34" s="24">
        <f>(A25*I38-EXP(-C9*C11)*C8*I39)</f>
        <v>8.2999999999998977</v>
      </c>
      <c r="J34" s="24">
        <f>A28</f>
        <v>365</v>
      </c>
    </row>
    <row r="35" spans="1:10" x14ac:dyDescent="0.2">
      <c r="A35" s="24">
        <f>C10-A37</f>
        <v>2.8083680821907042E-2</v>
      </c>
      <c r="B35" s="24">
        <f>C10-B37</f>
        <v>3.7079378411777442E-2</v>
      </c>
      <c r="C35" s="24">
        <f>C12-G45</f>
        <v>0</v>
      </c>
      <c r="D35" s="24">
        <f>MINA(ABS(F40),25)*IF(F40&gt;=0,1,-1)</f>
        <v>0.31092428898965252</v>
      </c>
      <c r="E35" s="24">
        <f>IF(H34&gt;=0,H40,1-H40)</f>
        <v>0.32961469973868796</v>
      </c>
      <c r="F35" s="24">
        <f>IF(D25&gt;=0,D31,1-D31)</f>
        <v>0.32845681722028131</v>
      </c>
      <c r="G35" s="24">
        <f>C10-G37</f>
        <v>2.8082749769202109E-2</v>
      </c>
      <c r="H35" s="24">
        <f>1/(1+0.2316419*ABS(H33))</f>
        <v>0.93374187379699924</v>
      </c>
      <c r="I35" s="24">
        <f>1/I38</f>
        <v>1.6075336851761746</v>
      </c>
      <c r="J35" s="24">
        <f>(LN(A25/C8)+(C9+I33^2/2)*C11)/I33/SQRT(C11)</f>
        <v>0.31092428899189284</v>
      </c>
    </row>
    <row r="36" spans="1:10" x14ac:dyDescent="0.2">
      <c r="A36" s="24">
        <f>C12-E36</f>
        <v>9.1948334670632903E-6</v>
      </c>
      <c r="B36" s="24">
        <f>C12-D41</f>
        <v>8.8911435519126059E-2</v>
      </c>
      <c r="C36" s="24">
        <f>C10-C38</f>
        <v>2.8082749773817306E-2</v>
      </c>
      <c r="D36" s="24">
        <f>MINA(ABS(F41),25)*IF(F41&gt;=0,1,-1)</f>
        <v>-0.44417819970409478</v>
      </c>
      <c r="E36" s="24">
        <f>(A25*E45-EXP(-C9*C11)*C8*D46)</f>
        <v>8.2999908051665336</v>
      </c>
      <c r="F36" s="24">
        <f>MINA(ABS(H29),25)*IF(H29&gt;=0,1,-1)</f>
        <v>0.31092428899200364</v>
      </c>
      <c r="G36" s="24">
        <f>C12-G45</f>
        <v>0</v>
      </c>
      <c r="H36" s="24">
        <f>1/(1+0.2316419*ABS(H34))</f>
        <v>0.90731850962929117</v>
      </c>
      <c r="I36" s="24">
        <f>(A25*J40-EXP(-C9*C11)*C8*J41)</f>
        <v>8.2999999999978495</v>
      </c>
      <c r="J36" s="24">
        <f>J35-I33*SQRT(C11)</f>
        <v>-0.44417819970566297</v>
      </c>
    </row>
    <row r="37" spans="1:10" x14ac:dyDescent="0.2">
      <c r="A37" s="24">
        <f>G34-(F37-C12)*EXP(A42^2/2)*(2*PI())^0.5/A25/(C11^0.5)</f>
        <v>0.87191631917809298</v>
      </c>
      <c r="B37" s="24">
        <f>A34-(A38-C12)*EXP(A42^2/2)*(2*PI())^0.5/A25/(C11^0.5)</f>
        <v>0.86292062158822258</v>
      </c>
      <c r="C37" s="24">
        <f>C12-E40</f>
        <v>4.5581316499010427E-11</v>
      </c>
      <c r="D37" s="24">
        <f>0.3989423*EXP(-(I40^2)/2)</f>
        <v>0.38011728056209693</v>
      </c>
      <c r="E37" s="24">
        <f>1/E45</f>
        <v>1.6075341510775984</v>
      </c>
      <c r="F37" s="24">
        <f>(A25*H44-EXP(-C9*C11)*C8*H45)</f>
        <v>8.2998051346092794</v>
      </c>
      <c r="G37" s="24">
        <f>J27-(I34-C12)*EXP(A42^2/2)*(2*PI())^0.5/A25/(C11^0.5)</f>
        <v>0.87191725023079791</v>
      </c>
      <c r="H37" s="24">
        <f>0.3989423*EXP(-(H33^2)/2)</f>
        <v>0.38065617366991139</v>
      </c>
      <c r="I37" s="24">
        <f>1/J40</f>
        <v>1.6075336851762787</v>
      </c>
      <c r="J37" s="24">
        <f>A28</f>
        <v>365</v>
      </c>
    </row>
    <row r="38" spans="1:10" x14ac:dyDescent="0.2">
      <c r="A38" s="24">
        <f>(A25*A44-EXP(-C9*C11)*C8*A45)</f>
        <v>3.1525028659163112</v>
      </c>
      <c r="B38" s="24">
        <f>(A25*B44-EXP(-C9*C11)*C8*B45)</f>
        <v>8.2958674742819358</v>
      </c>
      <c r="C38" s="24">
        <f>H32-(J44-C12)*EXP(A42^2/2)*(2*PI())^0.5/A25/(C11^0.5)</f>
        <v>0.87191725022618272</v>
      </c>
      <c r="D38" s="24">
        <f>0.3989423*EXP(-(G43^2)/2)</f>
        <v>0.36146660500062872</v>
      </c>
      <c r="E38" s="24">
        <f>(A25*I44-EXP(-C9*C11)*C8*I45)</f>
        <v>8.2999999795265964</v>
      </c>
      <c r="F38" s="24">
        <f>1/H44</f>
        <v>1.6075435590786484</v>
      </c>
      <c r="G38" s="24">
        <f>C10-G40</f>
        <v>2.8082751842303133E-2</v>
      </c>
      <c r="H38" s="24">
        <f>0.3989423*EXP(-(H34^2)/2)</f>
        <v>0.36197905700452571</v>
      </c>
      <c r="I38" s="24">
        <f>IF(I40&gt;=0,D39,1-D39)</f>
        <v>0.62207094583551881</v>
      </c>
      <c r="J38" s="24">
        <f>(LN(A25/C8)+(C9+J27^2/2)*C11)/J27/SQRT(C11)</f>
        <v>0.31092428899199853</v>
      </c>
    </row>
    <row r="39" spans="1:10" x14ac:dyDescent="0.2">
      <c r="A39" s="24">
        <f>1/A44</f>
        <v>1.9999855808419742</v>
      </c>
      <c r="B39" s="24">
        <f>1/B44</f>
        <v>1.6077431221719061</v>
      </c>
      <c r="C39" s="24"/>
      <c r="D39" s="24">
        <f>1-D37*G41*((((1.330274*G41-1.821256)*G41+1.781478)*G41-0.3565638)*G41+0.3193815)</f>
        <v>0.62207094583551881</v>
      </c>
      <c r="E39" s="24">
        <f>1/I44</f>
        <v>1.607533686213555</v>
      </c>
      <c r="F39" s="24">
        <f>A28</f>
        <v>365</v>
      </c>
      <c r="G39" s="24">
        <f>C12-E38</f>
        <v>2.0473404305221266E-8</v>
      </c>
      <c r="H39" s="24">
        <f>1-H37*H35*((((1.330274*H35-1.821256)*H35+1.781478)*H35-0.3565638)*H35+0.3193815)</f>
        <v>0.62032485736725751</v>
      </c>
      <c r="I39" s="24">
        <f>IF(G43&gt;=0,D40,1-D40)</f>
        <v>0.32845681722028264</v>
      </c>
      <c r="J39" s="24">
        <f>J38-J27*SQRT(C11)</f>
        <v>-0.44417819970573702</v>
      </c>
    </row>
    <row r="40" spans="1:10" x14ac:dyDescent="0.2">
      <c r="A40" s="24">
        <f>0.3989423*EXP(-(A47^2)/2)</f>
        <v>0.37936796389128441</v>
      </c>
      <c r="B40" s="24">
        <f>1/(1+0.2316419*ABS(D48))</f>
        <v>0.90670856924427579</v>
      </c>
      <c r="C40" s="24">
        <f>C10-C42</f>
        <v>2.8082793702836062E-2</v>
      </c>
      <c r="D40" s="24">
        <f>1-D38*J46*((((1.330274*J46-1.821256)*J46+1.781478)*J46-0.3565638)*J46+0.3193815)</f>
        <v>0.67154318277971736</v>
      </c>
      <c r="E40" s="24">
        <f>(A25*D33-EXP(-C9*C11)*C8*D34)</f>
        <v>8.2999999999544194</v>
      </c>
      <c r="F40" s="24">
        <f>(LN(A25/C8)+(C9+C38^2/2)*C11)/C38/SQRT(C11)</f>
        <v>0.31092428898965252</v>
      </c>
      <c r="G40" s="24">
        <f>C42-(F31-C12)*EXP(A42^2/2)*(2*PI())^0.5/A25/(C11^0.5)</f>
        <v>0.87191724815769689</v>
      </c>
      <c r="H40" s="24">
        <f>1-H38*H36*((((1.330274*H36-1.821256)*H36+1.781478)*H36-0.3565638)*H36+0.3193815)</f>
        <v>0.67038530026131204</v>
      </c>
      <c r="I40" s="24">
        <f>MINA(ABS(J38),25)*IF(J38&gt;=0,1,-1)</f>
        <v>0.31092428899199853</v>
      </c>
      <c r="J40" s="24">
        <f>IF(J42&gt;=0,J32,1-J32)</f>
        <v>0.62207094583547851</v>
      </c>
    </row>
    <row r="41" spans="1:10" x14ac:dyDescent="0.2">
      <c r="A41" s="24">
        <f>A28</f>
        <v>365</v>
      </c>
      <c r="B41" s="24">
        <f>0.3989423*EXP(-(A46^2)/2)</f>
        <v>0.39894229998504011</v>
      </c>
      <c r="C41" s="24">
        <f>C12-F31</f>
        <v>4.3387707648889773E-7</v>
      </c>
      <c r="D41" s="24">
        <f>(A25*E34-EXP(-C9*C11)*C8*E35)</f>
        <v>8.2110885644808747</v>
      </c>
      <c r="E41" s="24">
        <f>1/D33</f>
        <v>1.6075336851784792</v>
      </c>
      <c r="F41" s="24">
        <f>F40-C38*SQRT(C11)</f>
        <v>-0.44417819970409478</v>
      </c>
      <c r="G41" s="24">
        <f>1/(1+0.2316419*ABS(I40))</f>
        <v>0.93281572614934161</v>
      </c>
      <c r="H41" s="24">
        <f>A28</f>
        <v>365</v>
      </c>
      <c r="I41" s="24">
        <f>A28</f>
        <v>365</v>
      </c>
      <c r="J41" s="24">
        <f>IF(J43&gt;=0,J33,1-J33)</f>
        <v>0.32845681722030928</v>
      </c>
    </row>
    <row r="42" spans="1:10" x14ac:dyDescent="0.2">
      <c r="A42" s="24">
        <f>(LN(A25/C8)+(C9+A34^2/2)*C11)/A34/SQRT(C11)</f>
        <v>8.6601358218636303E-6</v>
      </c>
      <c r="B42" s="24">
        <f>(LN(A25/C8)+(C9+B34^2/2)*C11)/B34/SQRT(C11)</f>
        <v>0.31071110977982164</v>
      </c>
      <c r="C42" s="24">
        <f>A37-(E36-C12)*EXP(A42^2/2)*(2*PI())^0.5/A25/(C11^0.5)</f>
        <v>0.87191720629716396</v>
      </c>
      <c r="D42" s="24">
        <f>1/E34</f>
        <v>1.6120585659651543</v>
      </c>
      <c r="E42" s="24">
        <f>A28</f>
        <v>365</v>
      </c>
      <c r="F42" s="24">
        <f>IF(F44&gt;=0,I30,1-I30)</f>
        <v>0.32845681723289077</v>
      </c>
      <c r="G42" s="24">
        <f>1-A40*A24*((((1.330274*A24-1.821256)*A24+1.781478)*A24-0.3565638)*A24+0.3193815)</f>
        <v>0.62445681228595862</v>
      </c>
      <c r="H42" s="24">
        <f>(LN(A25/C8)+(C9+G34^2/2)*C11)/G34/SQRT(C11)</f>
        <v>0.31091423709782168</v>
      </c>
      <c r="I42" s="24">
        <f>(LN(A25/C8)+(C9+G40^2/2)*C11)/G40/SQRT(C11)</f>
        <v>0.31092428793591004</v>
      </c>
      <c r="J42" s="24">
        <f>MINA(ABS(J35),25)*IF(J35&gt;=0,1,-1)</f>
        <v>0.31092428899189284</v>
      </c>
    </row>
    <row r="43" spans="1:10" x14ac:dyDescent="0.2">
      <c r="A43" s="24">
        <f>A42-A34*SQRT(C11)</f>
        <v>-0.31720712426370207</v>
      </c>
      <c r="B43" s="24">
        <f>B42-B34*SQRT(C11)</f>
        <v>-0.44402900057232519</v>
      </c>
      <c r="C43" s="24">
        <f>1/(1+0.2316419*ABS(D44))</f>
        <v>0.90673692001888861</v>
      </c>
      <c r="D43" s="24">
        <f>MINA(ABS(B42),25)*IF(B42&gt;=0,1,-1)</f>
        <v>0.31071110977982164</v>
      </c>
      <c r="E43" s="24">
        <f>(LN(A25/C8)+(C9+A37^2/2)*C11)/A37/SQRT(C11)</f>
        <v>0.31092381468852992</v>
      </c>
      <c r="F43" s="24">
        <f>MINA(ABS(J48),25)*IF(J48&gt;=0,1,-1)</f>
        <v>0.31092428894216967</v>
      </c>
      <c r="G43" s="24">
        <f>MINA(ABS(J39),25)*IF(J39&gt;=0,1,-1)</f>
        <v>-0.44417819970573702</v>
      </c>
      <c r="H43" s="24">
        <f>H42-G34*SQRT(C11)</f>
        <v>-0.44417116344802282</v>
      </c>
      <c r="I43" s="24">
        <f>I42-G40*SQRT(C11)</f>
        <v>-0.44417819896647598</v>
      </c>
      <c r="J43" s="24">
        <f>MINA(ABS(J36),25)*IF(J36&gt;=0,1,-1)</f>
        <v>-0.44417819970566297</v>
      </c>
    </row>
    <row r="44" spans="1:10" x14ac:dyDescent="0.2">
      <c r="A44" s="24">
        <f>IF(A46&gt;=0,C48,1-C48)</f>
        <v>0.50000360481549566</v>
      </c>
      <c r="B44" s="24">
        <f>IF(D43&gt;=0,C46,1-C46)</f>
        <v>0.62198991008532278</v>
      </c>
      <c r="C44" s="24">
        <f>0.3989423*EXP(-(D43^2)/2)</f>
        <v>0.38014246791900685</v>
      </c>
      <c r="D44" s="24">
        <f>MINA(ABS(B43),25)*IF(B43&gt;=0,1,-1)</f>
        <v>-0.44402900057232519</v>
      </c>
      <c r="E44" s="24">
        <f>E43-A37*SQRT(C11)</f>
        <v>-0.44417786769391954</v>
      </c>
      <c r="F44" s="24">
        <f>MINA(ABS(H25),25)*IF(H25&gt;=0,1,-1)</f>
        <v>-0.44417819967085687</v>
      </c>
      <c r="G44" s="24">
        <f>1-B47*H28*((((1.330274*H28-1.821256)*H28+1.781478)*H28-0.3565638)*H28+0.3193815)</f>
        <v>0.67154063940090114</v>
      </c>
      <c r="H44" s="24">
        <f>IF(H46&gt;=0,B48,1-B48)</f>
        <v>0.62206712493261618</v>
      </c>
      <c r="I44" s="24">
        <f>IF(I46&gt;=0,E48,1-E48)</f>
        <v>0.62207094543408137</v>
      </c>
      <c r="J44" s="24">
        <f>(A25*D32-EXP(-C9*C11)*C8*F42)</f>
        <v>8.2999999990339131</v>
      </c>
    </row>
    <row r="45" spans="1:10" x14ac:dyDescent="0.2">
      <c r="A45" s="24">
        <f>IF(A47&gt;=0,G42,1-G42)</f>
        <v>0.37554318771404138</v>
      </c>
      <c r="B45" s="24">
        <f>IF(D44&gt;=0,C47,1-C47)</f>
        <v>0.32851074956762116</v>
      </c>
      <c r="C45" s="24">
        <f>0.3989423*EXP(-(D44^2)/2)</f>
        <v>0.36149055652521533</v>
      </c>
      <c r="D45" s="24">
        <f>1/(1+0.2316419*ABS(D43))</f>
        <v>0.93285869697469048</v>
      </c>
      <c r="E45" s="24">
        <f>IF(D47&gt;=0,F47,1-F47)</f>
        <v>0.62207076554464336</v>
      </c>
      <c r="F45" s="24">
        <f>0.3989423*EXP(-(D47^2)/2)</f>
        <v>0.38011733661889208</v>
      </c>
      <c r="G45" s="24">
        <f>(A25*F34-EXP(-C9*C11)*C8*F35)</f>
        <v>8.2999999999999972</v>
      </c>
      <c r="H45" s="24">
        <f>IF(H47&gt;=0,G44,1-G44)</f>
        <v>0.32845936059909886</v>
      </c>
      <c r="I45" s="24">
        <f>IF(I47&gt;=0,G47,1-G47)</f>
        <v>0.32845681748750089</v>
      </c>
      <c r="J45" s="24">
        <f>1/D32</f>
        <v>1.6075336852251207</v>
      </c>
    </row>
    <row r="46" spans="1:10" x14ac:dyDescent="0.2">
      <c r="A46" s="24">
        <f>MINA(ABS(A42),25)*IF(A42&gt;=0,1,-1)</f>
        <v>8.6601358218636303E-6</v>
      </c>
      <c r="B46" s="24">
        <f>0.3989423*EXP(-(H46^2)/2)</f>
        <v>0.38011846855495479</v>
      </c>
      <c r="C46" s="24">
        <f>1-C44*D45*((((1.330274*D45-1.821256)*D45+1.781478)*D45-0.3565638)*D45+0.3193815)</f>
        <v>0.62198991008532278</v>
      </c>
      <c r="D46" s="24">
        <f>IF(D48&gt;=0,F48,1-F48)</f>
        <v>0.32845693723160108</v>
      </c>
      <c r="E46" s="24">
        <f>0.3989423*EXP(-(I46^2)/2)</f>
        <v>0.38011728068691358</v>
      </c>
      <c r="F46" s="24">
        <f>0.3989423*EXP(-(D48^2)/2)</f>
        <v>0.36146665830696456</v>
      </c>
      <c r="G46" s="24">
        <f>1/F34</f>
        <v>1.6075336851761697</v>
      </c>
      <c r="H46" s="24">
        <f>MINA(ABS(H42),25)*IF(H42&gt;=0,1,-1)</f>
        <v>0.31091423709782168</v>
      </c>
      <c r="I46" s="24">
        <f>MINA(ABS(I42),25)*IF(I42&gt;=0,1,-1)</f>
        <v>0.31092428793591004</v>
      </c>
      <c r="J46" s="24">
        <f>1/(1+0.2316419*ABS(G43))</f>
        <v>0.906708506016767</v>
      </c>
    </row>
    <row r="47" spans="1:10" x14ac:dyDescent="0.2">
      <c r="A47" s="24">
        <f>MINA(ABS(A43),25)*IF(A43&gt;=0,1,-1)</f>
        <v>-0.31720712426370207</v>
      </c>
      <c r="B47" s="24">
        <f>0.3989423*EXP(-(H47^2)/2)</f>
        <v>0.36146773470392574</v>
      </c>
      <c r="C47" s="24">
        <f>1-C45*C43*((((1.330274*C43-1.821256)*C43+1.781478)*C43-0.3565638)*C43+0.3193815)</f>
        <v>0.67148925043237884</v>
      </c>
      <c r="D47" s="24">
        <f>MINA(ABS(E43),25)*IF(E43&gt;=0,1,-1)</f>
        <v>0.31092381468852992</v>
      </c>
      <c r="E47" s="24">
        <f>0.3989423*EXP(-(I47^2)/2)</f>
        <v>0.36146660511932116</v>
      </c>
      <c r="F47" s="24">
        <f>1-F45*C31*((((1.330274*C31-1.821256)*C31+1.781478)*C31-0.3565638)*C31+0.3193815)</f>
        <v>0.62207076554464336</v>
      </c>
      <c r="G47" s="24">
        <f>1-E47*H26*((((1.330274*H26-1.821256)*H26+1.781478)*H26-0.3565638)*H26+0.3193815)</f>
        <v>0.67154318251249911</v>
      </c>
      <c r="H47" s="24">
        <f>MINA(ABS(H43),25)*IF(H43&gt;=0,1,-1)</f>
        <v>-0.44417116344802282</v>
      </c>
      <c r="I47" s="24">
        <f>MINA(ABS(I43),25)*IF(I43&gt;=0,1,-1)</f>
        <v>-0.44417819896647598</v>
      </c>
      <c r="J47" s="24">
        <f>A28</f>
        <v>365</v>
      </c>
    </row>
    <row r="48" spans="1:10" x14ac:dyDescent="0.2">
      <c r="A48" s="24">
        <f>1/(1+0.2316419*ABS(A46))</f>
        <v>0.99999799395370814</v>
      </c>
      <c r="B48" s="24">
        <f>1-B46*H48*((((1.330274*H48-1.821256)*H48+1.781478)*H48-0.3565638)*H48+0.3193815)</f>
        <v>0.62206712493261618</v>
      </c>
      <c r="C48" s="24">
        <f>1-B41*A48*((((1.330274*A48-1.821256)*A48+1.781478)*A48-0.3565638)*A48+0.3193815)</f>
        <v>0.50000360481549566</v>
      </c>
      <c r="D48" s="24">
        <f>MINA(ABS(E44),25)*IF(E44&gt;=0,1,-1)</f>
        <v>-0.44417786769391954</v>
      </c>
      <c r="E48" s="24">
        <f>1-E46*I48*((((1.330274*I48-1.821256)*I48+1.781478)*I48-0.3565638)*I48+0.3193815)</f>
        <v>0.62207094543408137</v>
      </c>
      <c r="F48" s="24">
        <f>1-F46*B40*((((1.330274*B40-1.821256)*B40+1.781478)*B40-0.3565638)*B40+0.3193815)</f>
        <v>0.67154306276839892</v>
      </c>
      <c r="G48" s="24">
        <f>A28</f>
        <v>365</v>
      </c>
      <c r="H48" s="24">
        <f>1/(1+0.2316419*ABS(H46))</f>
        <v>0.93281775223446595</v>
      </c>
      <c r="I48" s="24">
        <f>1/(1+0.2316419*ABS(I46))</f>
        <v>0.93281572636220911</v>
      </c>
      <c r="J48" s="24">
        <f>(LN(A25/C8)+(C9+H32^2/2)*C11)/H32/SQRT(C11)</f>
        <v>0.31092428894216967</v>
      </c>
    </row>
    <row r="49" spans="1:4" s="19" customFormat="1" x14ac:dyDescent="0.2"/>
    <row r="50" spans="1:4" s="19" customFormat="1" x14ac:dyDescent="0.2"/>
    <row r="51" spans="1:4" s="19" customFormat="1" x14ac:dyDescent="0.2"/>
    <row r="52" spans="1:4" x14ac:dyDescent="0.2">
      <c r="A52" s="19"/>
      <c r="B52" s="19"/>
      <c r="C52" s="19"/>
      <c r="D52" s="19"/>
    </row>
    <row r="53" spans="1:4" x14ac:dyDescent="0.2">
      <c r="A53" s="19"/>
      <c r="B53" s="19"/>
      <c r="C53" s="19"/>
      <c r="D53" s="19"/>
    </row>
    <row r="54" spans="1:4" x14ac:dyDescent="0.2">
      <c r="A54" s="19"/>
      <c r="B54" s="19"/>
      <c r="C54" s="19"/>
      <c r="D54" s="19"/>
    </row>
    <row r="55" spans="1:4" x14ac:dyDescent="0.2">
      <c r="A55" s="19"/>
      <c r="B55" s="19"/>
      <c r="C55" s="19"/>
      <c r="D55" s="19"/>
    </row>
    <row r="56" spans="1:4" x14ac:dyDescent="0.2">
      <c r="A56" s="19"/>
      <c r="B56" s="19"/>
      <c r="C56" s="19"/>
      <c r="D56" s="19"/>
    </row>
    <row r="57" spans="1:4" x14ac:dyDescent="0.2">
      <c r="A57" s="19"/>
      <c r="B57" s="19"/>
      <c r="C57" s="19"/>
      <c r="D57" s="19"/>
    </row>
    <row r="58" spans="1:4" x14ac:dyDescent="0.2">
      <c r="A58" s="19"/>
      <c r="B58" s="19"/>
      <c r="C58" s="19"/>
      <c r="D58" s="19"/>
    </row>
    <row r="59" spans="1:4" x14ac:dyDescent="0.2">
      <c r="A59" s="19"/>
      <c r="B59" s="19"/>
      <c r="C59" s="19"/>
      <c r="D59" s="19"/>
    </row>
    <row r="60" spans="1:4" x14ac:dyDescent="0.2">
      <c r="A60" s="19"/>
      <c r="B60" s="19"/>
      <c r="C60" s="19"/>
      <c r="D60" s="19"/>
    </row>
    <row r="61" spans="1:4" x14ac:dyDescent="0.2">
      <c r="A61" s="19"/>
      <c r="B61" s="19"/>
    </row>
    <row r="62" spans="1:4" s="19" customFormat="1" x14ac:dyDescent="0.2"/>
    <row r="63" spans="1:4" s="19" customFormat="1" x14ac:dyDescent="0.2"/>
    <row r="64" spans="1:4" s="19" customFormat="1" x14ac:dyDescent="0.2"/>
    <row r="65" s="19" customFormat="1" x14ac:dyDescent="0.2"/>
    <row r="66" s="19" customFormat="1" x14ac:dyDescent="0.2"/>
    <row r="67" s="19" customFormat="1" x14ac:dyDescent="0.2"/>
    <row r="68" s="19" customFormat="1" x14ac:dyDescent="0.2"/>
    <row r="69" s="19" customFormat="1" x14ac:dyDescent="0.2"/>
    <row r="70" s="19" customFormat="1" x14ac:dyDescent="0.2"/>
    <row r="71" s="19" customFormat="1" x14ac:dyDescent="0.2"/>
    <row r="72" s="19" customFormat="1" x14ac:dyDescent="0.2"/>
    <row r="73" s="19" customFormat="1" x14ac:dyDescent="0.2"/>
    <row r="74" s="19" customFormat="1" x14ac:dyDescent="0.2"/>
    <row r="75" s="19" customFormat="1" x14ac:dyDescent="0.2"/>
    <row r="76" s="19" customFormat="1" x14ac:dyDescent="0.2"/>
    <row r="77" s="19" customFormat="1" x14ac:dyDescent="0.2"/>
    <row r="78" s="19" customFormat="1" x14ac:dyDescent="0.2"/>
    <row r="79" s="19" customFormat="1" x14ac:dyDescent="0.2"/>
    <row r="80" s="19" customFormat="1" x14ac:dyDescent="0.2"/>
    <row r="81" s="19" customFormat="1" x14ac:dyDescent="0.2"/>
    <row r="82" s="19" customFormat="1" x14ac:dyDescent="0.2"/>
    <row r="83" s="19" customFormat="1" x14ac:dyDescent="0.2"/>
    <row r="84" s="19" customFormat="1" x14ac:dyDescent="0.2"/>
    <row r="85" s="19" customFormat="1" x14ac:dyDescent="0.2"/>
    <row r="86" s="19" customFormat="1" x14ac:dyDescent="0.2"/>
    <row r="87" s="19" customFormat="1" x14ac:dyDescent="0.2"/>
    <row r="88" s="19" customFormat="1" x14ac:dyDescent="0.2"/>
    <row r="89" s="19" customFormat="1" x14ac:dyDescent="0.2"/>
    <row r="90" s="19" customFormat="1" x14ac:dyDescent="0.2"/>
    <row r="91" s="19" customFormat="1" x14ac:dyDescent="0.2"/>
    <row r="92" s="19" customFormat="1" x14ac:dyDescent="0.2"/>
    <row r="93" s="19" customFormat="1" x14ac:dyDescent="0.2"/>
    <row r="94" s="19" customFormat="1" x14ac:dyDescent="0.2"/>
    <row r="95" s="19" customFormat="1" x14ac:dyDescent="0.2"/>
    <row r="96" s="19" customFormat="1" x14ac:dyDescent="0.2"/>
    <row r="97" s="19" customFormat="1" x14ac:dyDescent="0.2"/>
    <row r="98" s="19" customFormat="1" x14ac:dyDescent="0.2"/>
    <row r="99" s="19" customFormat="1" x14ac:dyDescent="0.2"/>
    <row r="100" s="19" customFormat="1" x14ac:dyDescent="0.2"/>
  </sheetData>
  <phoneticPr fontId="1" type="noConversion"/>
  <hyperlinks>
    <hyperlink ref="H23" r:id="rId1" xr:uid="{7A512EC8-2289-4239-8A3A-C84778A99927}"/>
  </hyperlinks>
  <pageMargins left="0.75" right="0.75" top="1" bottom="1" header="0.5" footer="0.5"/>
  <pageSetup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24"/>
  <sheetViews>
    <sheetView workbookViewId="0">
      <selection activeCell="G14" sqref="G14"/>
    </sheetView>
  </sheetViews>
  <sheetFormatPr defaultRowHeight="12.75" x14ac:dyDescent="0.2"/>
  <cols>
    <col min="1" max="1" width="15.7109375" customWidth="1"/>
    <col min="2" max="2" width="10.140625" bestFit="1" customWidth="1"/>
    <col min="4" max="4" width="4.85546875" customWidth="1"/>
    <col min="13" max="26" width="9.140625" style="19"/>
  </cols>
  <sheetData>
    <row r="1" spans="1:12" ht="18" x14ac:dyDescent="0.25">
      <c r="A1" s="28" t="s">
        <v>12</v>
      </c>
      <c r="B1" s="29"/>
      <c r="C1" s="29"/>
      <c r="D1" s="30"/>
      <c r="E1" s="19"/>
      <c r="F1" s="21" t="s">
        <v>8</v>
      </c>
      <c r="G1" s="21"/>
      <c r="H1" s="19"/>
      <c r="I1" s="19"/>
      <c r="J1" s="19"/>
      <c r="K1" s="19"/>
      <c r="L1" s="19"/>
    </row>
    <row r="2" spans="1:12" x14ac:dyDescent="0.2">
      <c r="A2" s="31"/>
      <c r="B2" s="32"/>
      <c r="C2" s="32"/>
      <c r="D2" s="33"/>
      <c r="E2" s="19"/>
      <c r="F2" s="21" t="s">
        <v>9</v>
      </c>
      <c r="G2" s="21"/>
      <c r="H2" s="19"/>
      <c r="I2" s="19"/>
      <c r="J2" s="19"/>
      <c r="K2" s="19"/>
      <c r="L2" s="19"/>
    </row>
    <row r="3" spans="1:12" x14ac:dyDescent="0.2">
      <c r="A3" s="34" t="s">
        <v>13</v>
      </c>
      <c r="B3" s="32"/>
      <c r="C3" s="32"/>
      <c r="D3" s="33"/>
      <c r="E3" s="19"/>
      <c r="F3" s="19"/>
      <c r="G3" s="19"/>
      <c r="H3" s="19"/>
      <c r="I3" s="19"/>
      <c r="J3" s="19"/>
      <c r="K3" s="19"/>
      <c r="L3" s="19"/>
    </row>
    <row r="4" spans="1:12" x14ac:dyDescent="0.2">
      <c r="A4" s="35" t="s">
        <v>14</v>
      </c>
      <c r="B4" s="32"/>
      <c r="C4" s="32"/>
      <c r="D4" s="33"/>
      <c r="E4" s="19"/>
      <c r="F4" s="25" t="s">
        <v>39</v>
      </c>
      <c r="G4" s="19"/>
      <c r="H4" s="19"/>
      <c r="I4" s="19"/>
      <c r="J4" s="19"/>
      <c r="K4" s="19"/>
      <c r="L4" s="19"/>
    </row>
    <row r="5" spans="1:12" ht="13.5" thickBot="1" x14ac:dyDescent="0.25">
      <c r="A5" s="36"/>
      <c r="B5" s="37"/>
      <c r="C5" s="37"/>
      <c r="D5" s="38"/>
      <c r="E5" s="19"/>
      <c r="F5" s="19" t="s">
        <v>10</v>
      </c>
      <c r="G5" s="19"/>
      <c r="H5" s="19"/>
      <c r="I5" s="19"/>
      <c r="J5" s="19"/>
      <c r="K5" s="19"/>
      <c r="L5" s="19"/>
    </row>
    <row r="6" spans="1:12" x14ac:dyDescent="0.2">
      <c r="A6" s="27" t="s">
        <v>15</v>
      </c>
      <c r="B6" s="2"/>
      <c r="C6" s="2"/>
      <c r="D6" s="3"/>
      <c r="E6" s="19"/>
      <c r="F6" s="19"/>
      <c r="G6" s="19"/>
      <c r="H6" s="19"/>
      <c r="I6" s="19"/>
      <c r="J6" s="19"/>
      <c r="K6" s="19"/>
      <c r="L6" s="19"/>
    </row>
    <row r="7" spans="1:12" x14ac:dyDescent="0.2">
      <c r="A7" s="46"/>
      <c r="B7" s="46" t="s">
        <v>16</v>
      </c>
      <c r="C7" s="4">
        <v>30</v>
      </c>
      <c r="D7" s="5"/>
      <c r="E7" s="19"/>
      <c r="F7" s="19" t="s">
        <v>7</v>
      </c>
      <c r="G7" s="19"/>
      <c r="H7" s="19"/>
      <c r="I7" s="19"/>
      <c r="J7" s="19"/>
      <c r="K7" s="19"/>
      <c r="L7" s="19"/>
    </row>
    <row r="8" spans="1:12" x14ac:dyDescent="0.2">
      <c r="A8" s="46"/>
      <c r="B8" s="46" t="s">
        <v>17</v>
      </c>
      <c r="C8" s="4">
        <v>33</v>
      </c>
      <c r="D8" s="5"/>
      <c r="E8" s="19"/>
      <c r="F8" s="19"/>
      <c r="G8" s="55" t="s">
        <v>45</v>
      </c>
      <c r="H8" s="19"/>
      <c r="I8" s="19"/>
      <c r="J8" s="19"/>
      <c r="K8" s="19"/>
      <c r="L8" s="19"/>
    </row>
    <row r="9" spans="1:12" x14ac:dyDescent="0.2">
      <c r="A9" s="46"/>
      <c r="B9" s="46" t="s">
        <v>18</v>
      </c>
      <c r="C9" s="6">
        <v>0.06</v>
      </c>
      <c r="D9" s="5"/>
      <c r="E9" s="19"/>
      <c r="F9" s="19"/>
      <c r="G9" s="23" t="s">
        <v>11</v>
      </c>
      <c r="H9" s="19"/>
      <c r="I9" s="19"/>
      <c r="J9" s="19"/>
      <c r="K9" s="19"/>
      <c r="L9" s="19"/>
    </row>
    <row r="10" spans="1:12" x14ac:dyDescent="0.2">
      <c r="A10" s="46"/>
      <c r="B10" s="46" t="s">
        <v>19</v>
      </c>
      <c r="C10" s="6">
        <v>0.9</v>
      </c>
      <c r="D10" s="5"/>
      <c r="E10" s="19"/>
      <c r="F10" s="19"/>
      <c r="G10" s="23" t="s">
        <v>37</v>
      </c>
      <c r="H10" s="19"/>
      <c r="I10" s="19"/>
      <c r="J10" s="19"/>
      <c r="K10" s="19"/>
      <c r="L10" s="19"/>
    </row>
    <row r="11" spans="1:12" x14ac:dyDescent="0.2">
      <c r="A11" s="46"/>
      <c r="B11" s="46" t="s">
        <v>20</v>
      </c>
      <c r="C11" s="4">
        <v>0.75</v>
      </c>
      <c r="D11" s="5"/>
      <c r="E11" s="39" t="s">
        <v>2</v>
      </c>
      <c r="F11" s="19"/>
      <c r="G11" s="23" t="s">
        <v>40</v>
      </c>
      <c r="H11" s="19"/>
      <c r="I11" s="19"/>
      <c r="J11" s="19"/>
      <c r="K11" s="19"/>
      <c r="L11" s="19"/>
    </row>
    <row r="12" spans="1:12" x14ac:dyDescent="0.2">
      <c r="A12" s="46"/>
      <c r="B12" s="46" t="s">
        <v>21</v>
      </c>
      <c r="C12" s="4">
        <v>8.3000000000000007</v>
      </c>
      <c r="D12" s="5"/>
      <c r="E12" s="39" t="s">
        <v>1</v>
      </c>
      <c r="G12" s="19"/>
      <c r="H12" s="19"/>
      <c r="I12" s="19"/>
      <c r="J12" s="19"/>
      <c r="K12" s="19"/>
      <c r="L12" s="19"/>
    </row>
    <row r="13" spans="1:12" ht="30.75" customHeight="1" thickBot="1" x14ac:dyDescent="0.25">
      <c r="A13" s="7"/>
      <c r="B13" s="8"/>
      <c r="C13" s="8"/>
      <c r="D13" s="9"/>
      <c r="E13" s="19"/>
      <c r="F13" s="19"/>
      <c r="G13" s="58" t="s">
        <v>44</v>
      </c>
      <c r="H13" s="58"/>
      <c r="I13" s="58"/>
      <c r="J13" s="58"/>
      <c r="K13" s="58"/>
      <c r="L13" s="39" t="s">
        <v>32</v>
      </c>
    </row>
    <row r="14" spans="1:12" x14ac:dyDescent="0.2">
      <c r="A14" s="26" t="s">
        <v>22</v>
      </c>
      <c r="B14" s="10"/>
      <c r="C14" s="10"/>
      <c r="D14" s="11"/>
      <c r="E14" s="39" t="s">
        <v>36</v>
      </c>
      <c r="F14" s="19"/>
      <c r="G14" s="49">
        <f>A16</f>
        <v>8.5767145774383149</v>
      </c>
      <c r="H14" s="51">
        <v>25</v>
      </c>
      <c r="I14" s="51">
        <v>30</v>
      </c>
      <c r="J14" s="51">
        <v>35</v>
      </c>
      <c r="K14" s="51">
        <v>36</v>
      </c>
    </row>
    <row r="15" spans="1:12" x14ac:dyDescent="0.2">
      <c r="A15" s="12">
        <f>C32</f>
        <v>0.87191725023079791</v>
      </c>
      <c r="B15" s="13" t="s">
        <v>23</v>
      </c>
      <c r="C15" s="13"/>
      <c r="D15" s="14"/>
      <c r="E15" s="19"/>
      <c r="F15" s="19"/>
      <c r="G15" s="44">
        <v>0.7</v>
      </c>
      <c r="H15" s="54">
        <f t="dataTable" ref="H15:K22" dt2D="1" dtr="1" r1="C8" r2="C10"/>
        <v>9.899620754586353</v>
      </c>
      <c r="I15" s="54">
        <v>7.6672774130333128</v>
      </c>
      <c r="J15" s="54">
        <v>5.9462441303801228</v>
      </c>
      <c r="K15" s="54">
        <v>5.6534552956123481</v>
      </c>
      <c r="L15" s="19"/>
    </row>
    <row r="16" spans="1:12" x14ac:dyDescent="0.2">
      <c r="A16" s="15">
        <f>(A25*B26-EXP(-C9*C11)*C8*B27)</f>
        <v>8.5767145774383149</v>
      </c>
      <c r="B16" s="13" t="s">
        <v>24</v>
      </c>
      <c r="C16" s="13"/>
      <c r="D16" s="14"/>
      <c r="E16" s="19"/>
      <c r="F16" s="19"/>
      <c r="G16" s="44">
        <f>G15+0.05</f>
        <v>0.75</v>
      </c>
      <c r="H16" s="54">
        <v>10.311967674276874</v>
      </c>
      <c r="I16" s="54">
        <v>8.1483766144887504</v>
      </c>
      <c r="J16" s="54">
        <v>6.4594051943416027</v>
      </c>
      <c r="K16" s="54">
        <v>6.1693270819850579</v>
      </c>
      <c r="L16" s="19"/>
    </row>
    <row r="17" spans="1:14" x14ac:dyDescent="0.2">
      <c r="A17" s="15">
        <f>A16+C8*EXP(-C9*C11)-C7</f>
        <v>10.124631477930613</v>
      </c>
      <c r="B17" s="13" t="s">
        <v>25</v>
      </c>
      <c r="C17" s="13"/>
      <c r="D17" s="14"/>
      <c r="E17" s="19"/>
      <c r="F17" s="19"/>
      <c r="G17" s="44">
        <f t="shared" ref="G17:G22" si="0">G16+0.05</f>
        <v>0.8</v>
      </c>
      <c r="H17" s="54">
        <v>10.724806393937254</v>
      </c>
      <c r="I17" s="54">
        <v>8.626258856461309</v>
      </c>
      <c r="J17" s="54">
        <v>6.9699355551734659</v>
      </c>
      <c r="K17" s="54">
        <v>6.6831198953519237</v>
      </c>
      <c r="L17" s="19"/>
    </row>
    <row r="18" spans="1:14" x14ac:dyDescent="0.2">
      <c r="A18" s="15">
        <f>A16-A19</f>
        <v>8.5767145774383149</v>
      </c>
      <c r="B18" s="13" t="s">
        <v>26</v>
      </c>
      <c r="C18" s="13"/>
      <c r="D18" s="14"/>
      <c r="E18" s="19"/>
      <c r="F18" s="19"/>
      <c r="G18" s="44">
        <f t="shared" si="0"/>
        <v>0.85000000000000009</v>
      </c>
      <c r="H18" s="54">
        <v>11.137329261942861</v>
      </c>
      <c r="I18" s="54">
        <v>9.1006962742125079</v>
      </c>
      <c r="J18" s="54">
        <v>7.4774413771007282</v>
      </c>
      <c r="K18" s="54">
        <v>7.1943324850149413</v>
      </c>
      <c r="L18" s="19"/>
    </row>
    <row r="19" spans="1:14" x14ac:dyDescent="0.2">
      <c r="A19" s="15">
        <f>MAXA(C7-C8,0)</f>
        <v>0</v>
      </c>
      <c r="B19" s="13" t="s">
        <v>27</v>
      </c>
      <c r="C19" s="13"/>
      <c r="D19" s="14"/>
      <c r="E19" s="19"/>
      <c r="F19" s="19"/>
      <c r="G19" s="44">
        <f t="shared" si="0"/>
        <v>0.90000000000000013</v>
      </c>
      <c r="H19" s="54">
        <v>11.548887204248603</v>
      </c>
      <c r="I19" s="54">
        <v>9.5714721802612601</v>
      </c>
      <c r="J19" s="54">
        <v>7.9815733176704526</v>
      </c>
      <c r="K19" s="54">
        <v>7.7025307448384002</v>
      </c>
      <c r="L19" s="50" t="s">
        <v>34</v>
      </c>
      <c r="M19" s="50"/>
      <c r="N19" s="50"/>
    </row>
    <row r="20" spans="1:14" x14ac:dyDescent="0.2">
      <c r="A20" s="15">
        <f>1/A26</f>
        <v>0.62747134560480977</v>
      </c>
      <c r="B20" s="13" t="s">
        <v>28</v>
      </c>
      <c r="C20" s="13"/>
      <c r="D20" s="14"/>
      <c r="E20" s="19"/>
      <c r="F20" s="19"/>
      <c r="G20" s="44">
        <f t="shared" si="0"/>
        <v>0.95000000000000018</v>
      </c>
      <c r="H20" s="54">
        <v>11.958926101185009</v>
      </c>
      <c r="I20" s="54">
        <v>10.03837963326729</v>
      </c>
      <c r="J20" s="54">
        <v>8.482016565477684</v>
      </c>
      <c r="K20" s="54">
        <v>8.2073319909803928</v>
      </c>
      <c r="L20" s="50" t="s">
        <v>35</v>
      </c>
      <c r="M20" s="50"/>
      <c r="N20" s="50"/>
    </row>
    <row r="21" spans="1:14" ht="13.5" thickBot="1" x14ac:dyDescent="0.25">
      <c r="A21" s="16"/>
      <c r="B21" s="17"/>
      <c r="C21" s="17"/>
      <c r="D21" s="18"/>
      <c r="E21" s="19"/>
      <c r="F21" s="19"/>
      <c r="G21" s="44">
        <f t="shared" si="0"/>
        <v>1.0000000000000002</v>
      </c>
      <c r="H21" s="54">
        <v>12.366970211852973</v>
      </c>
      <c r="I21" s="54">
        <v>10.501220494392708</v>
      </c>
      <c r="J21" s="54">
        <v>8.9784838918403533</v>
      </c>
      <c r="K21" s="54">
        <v>8.7083939244502346</v>
      </c>
      <c r="L21" s="19"/>
    </row>
    <row r="22" spans="1:14" x14ac:dyDescent="0.2">
      <c r="A22" s="1"/>
      <c r="B22" s="1"/>
      <c r="C22" s="1"/>
      <c r="D22" s="1"/>
      <c r="E22" s="19"/>
      <c r="F22" s="19"/>
      <c r="G22" s="44">
        <f t="shared" si="0"/>
        <v>1.0500000000000003</v>
      </c>
      <c r="H22" s="54">
        <v>12.772605565093194</v>
      </c>
      <c r="I22" s="54">
        <v>10.959804804819715</v>
      </c>
      <c r="J22" s="54">
        <v>9.4707107210430586</v>
      </c>
      <c r="K22" s="54">
        <v>9.2054067468218097</v>
      </c>
      <c r="L22" s="19"/>
    </row>
    <row r="23" spans="1:14" x14ac:dyDescent="0.2">
      <c r="A23" s="24" t="s">
        <v>29</v>
      </c>
      <c r="B23" s="24"/>
      <c r="C23" s="24"/>
      <c r="D23" s="24"/>
      <c r="E23" s="24"/>
      <c r="F23" s="24"/>
      <c r="G23" s="24"/>
      <c r="H23" s="24"/>
      <c r="I23" s="24"/>
      <c r="J23" s="24"/>
      <c r="K23" s="19"/>
      <c r="L23" s="19"/>
    </row>
    <row r="24" spans="1:14" x14ac:dyDescent="0.2">
      <c r="A24" s="24">
        <f>1/(1+0.2316419*ABS(A47))</f>
        <v>0.93155106168370883</v>
      </c>
      <c r="B24" s="24"/>
      <c r="C24" s="24"/>
      <c r="D24" s="24"/>
      <c r="E24" s="24"/>
      <c r="F24" s="24"/>
      <c r="G24" s="24"/>
      <c r="H24" s="24"/>
      <c r="I24" s="24"/>
      <c r="J24" s="24"/>
      <c r="K24" s="19"/>
      <c r="L24" s="19"/>
    </row>
    <row r="25" spans="1:14" x14ac:dyDescent="0.2">
      <c r="A25" s="24">
        <f>C7</f>
        <v>30</v>
      </c>
      <c r="B25" s="24">
        <f>A29-C10*SQRT(C11)</f>
        <v>-0.45425942248745388</v>
      </c>
      <c r="C25" s="24">
        <f>1/(1+0.2316419*ABS(B28))</f>
        <v>0.9299544565440192</v>
      </c>
      <c r="D25" s="24">
        <f>MINA(ABS(F33),25)*IF(F33&gt;=0,1,-1)</f>
        <v>-0.44417819970574046</v>
      </c>
      <c r="E25" s="24">
        <f>1/(1+0.2316419*ABS(D35))</f>
        <v>0.93281572614981456</v>
      </c>
      <c r="F25" s="24">
        <f>1/(1+0.2316419*ABS(G30))</f>
        <v>0.93281573066049761</v>
      </c>
      <c r="G25" s="24">
        <f>A28</f>
        <v>365</v>
      </c>
      <c r="H25" s="24">
        <f>J48-H32*SQRT(C11)</f>
        <v>-0.44417819967085687</v>
      </c>
      <c r="I25" s="24">
        <f>1/(1+0.2316419*ABS(F43))</f>
        <v>0.93281572615938524</v>
      </c>
      <c r="J25" s="24">
        <f>C10-J27</f>
        <v>2.8082749769212101E-2</v>
      </c>
      <c r="K25" s="19"/>
      <c r="L25" s="19"/>
    </row>
    <row r="26" spans="1:14" x14ac:dyDescent="0.2">
      <c r="A26" s="24">
        <f>1/B26</f>
        <v>1.5936982732432439</v>
      </c>
      <c r="B26" s="24">
        <f>IF(B28&gt;=0,C29,1-C29)</f>
        <v>0.62747134560480977</v>
      </c>
      <c r="C26" s="24">
        <f>1/(1+0.2316419*ABS(B29))</f>
        <v>0.90479271947540274</v>
      </c>
      <c r="D26" s="24">
        <f>1/(1+0.2316419*ABS(F36))</f>
        <v>0.93281572614934061</v>
      </c>
      <c r="E26" s="24">
        <f>1/(1+0.2316419*ABS(D36))</f>
        <v>0.90670850601707975</v>
      </c>
      <c r="F26" s="24">
        <f>1/(1+0.2316419*ABS(G31))</f>
        <v>0.90670850900028677</v>
      </c>
      <c r="G26" s="24">
        <f>(LN(A25/C8)+(C9+C42^2/2)*C11)/C42/SQRT(C11)</f>
        <v>0.31092426661102357</v>
      </c>
      <c r="H26" s="24">
        <f>1/(1+0.2316419*ABS(I47))</f>
        <v>0.90670850615754994</v>
      </c>
      <c r="I26" s="24">
        <f>1/(1+0.2316419*ABS(F44))</f>
        <v>0.90670850602340958</v>
      </c>
      <c r="J26" s="24">
        <f>C12-I34</f>
        <v>1.0302869668521453E-13</v>
      </c>
      <c r="K26" s="19"/>
      <c r="L26" s="19"/>
    </row>
    <row r="27" spans="1:14" x14ac:dyDescent="0.2">
      <c r="A27" s="24"/>
      <c r="B27" s="24">
        <f>IF(B29&gt;=0,C30,1-C30)</f>
        <v>0.32482099604319892</v>
      </c>
      <c r="C27" s="24">
        <f>0.3989423*EXP(-(B28^2)/2)</f>
        <v>0.37839974498537893</v>
      </c>
      <c r="D27" s="24">
        <f>1/(1+0.2316419*ABS(D25))</f>
        <v>0.90670850601676634</v>
      </c>
      <c r="E27" s="24">
        <f>0.3989423*EXP(-(D35^2)/2)</f>
        <v>0.3801172805623742</v>
      </c>
      <c r="F27" s="24">
        <f>0.3989423*EXP(-(G30^2)/2)</f>
        <v>0.38011728320725269</v>
      </c>
      <c r="G27" s="24">
        <f>G26-C42*SQRT(C11)</f>
        <v>-0.44417818403907749</v>
      </c>
      <c r="H27" s="24"/>
      <c r="I27" s="24">
        <f>0.3989423*EXP(-(F43^2)/2)</f>
        <v>0.38011728056798605</v>
      </c>
      <c r="J27" s="24">
        <f>I33-(I36-C12)*EXP(A42^2/2)*(2*PI())^0.5/A25/(C11^0.5)</f>
        <v>0.87191725023078792</v>
      </c>
      <c r="K27" s="19"/>
      <c r="L27" s="19"/>
    </row>
    <row r="28" spans="1:14" x14ac:dyDescent="0.2">
      <c r="A28" s="24">
        <v>365</v>
      </c>
      <c r="B28" s="24">
        <f>MINA(ABS(A29),25)*IF(A29&gt;=0,1,-1)</f>
        <v>0.32516344091854088</v>
      </c>
      <c r="C28" s="24">
        <f>0.3989423*EXP(-(B29^2)/2)</f>
        <v>0.35983334130641836</v>
      </c>
      <c r="D28" s="24">
        <f>0.3989423*EXP(-(F36^2)/2)</f>
        <v>0.38011728056209632</v>
      </c>
      <c r="E28" s="24">
        <f>0.3989423*EXP(-(D36^2)/2)</f>
        <v>0.36146660500089239</v>
      </c>
      <c r="F28" s="24">
        <f>0.3989423*EXP(-(G31^2)/2)</f>
        <v>0.36146660751599841</v>
      </c>
      <c r="G28" s="24">
        <f>IF(G30&gt;=0,F29,1-F29)</f>
        <v>0.62207093732812724</v>
      </c>
      <c r="H28" s="24">
        <f>1/(1+0.2316419*ABS(H47))</f>
        <v>0.90670984598615845</v>
      </c>
      <c r="I28" s="24">
        <f>0.3989423*EXP(-(F44^2)/2)</f>
        <v>0.3614666050062289</v>
      </c>
      <c r="J28" s="24">
        <f>1/(1+0.2316419*ABS(J42))</f>
        <v>0.93281572614936303</v>
      </c>
      <c r="K28" s="19"/>
      <c r="L28" s="19"/>
    </row>
    <row r="29" spans="1:14" x14ac:dyDescent="0.2">
      <c r="A29" s="24">
        <f>(LN(A25/C8)+(C9+C10^2/2)*C11)/C10/SQRT(C11)</f>
        <v>0.32516344091854088</v>
      </c>
      <c r="B29" s="24">
        <f>MINA(ABS(B25),25)*IF(B25&gt;=0,1,-1)</f>
        <v>-0.45425942248745388</v>
      </c>
      <c r="C29" s="24">
        <f>1-C27*C25*((((1.330274*C25-1.821256)*C25+1.781478)*C25-0.3565638)*C25+0.3193815)</f>
        <v>0.62747134560480977</v>
      </c>
      <c r="D29" s="24">
        <f>0.3989423*EXP(-(D25^2)/2)</f>
        <v>0.36146660500062811</v>
      </c>
      <c r="E29" s="24">
        <f>1-E27*E25*((((1.330274*E25-1.821256)*E25+1.781478)*E25-0.3565638)*E25+0.3193815)</f>
        <v>0.62207094583462696</v>
      </c>
      <c r="F29" s="24">
        <f>1-F27*F25*((((1.330274*F25-1.821256)*F25+1.781478)*F25-0.3565638)*F25+0.3193815)</f>
        <v>0.62207093732812724</v>
      </c>
      <c r="G29" s="24">
        <f>IF(G31&gt;=0,F30,1-F30)</f>
        <v>0.32845682288326283</v>
      </c>
      <c r="H29" s="24">
        <f>(LN(A25/C8)+(C9+G37^2/2)*C11)/G37/SQRT(C11)</f>
        <v>0.31092428899200364</v>
      </c>
      <c r="I29" s="24">
        <f>1-I27*I25*((((1.330274*I25-1.821256)*I25+1.781478)*I25-0.3565638)*I25+0.3193815)</f>
        <v>0.62207094581657796</v>
      </c>
      <c r="J29" s="24">
        <f>1/(1+0.2316419*ABS(J43))</f>
        <v>0.9067085060167811</v>
      </c>
      <c r="K29" s="19"/>
      <c r="L29" s="19"/>
    </row>
    <row r="30" spans="1:14" x14ac:dyDescent="0.2">
      <c r="A30" s="24"/>
      <c r="B30" s="24">
        <f>A28</f>
        <v>365</v>
      </c>
      <c r="C30" s="24">
        <f>1-C28*C26*((((1.330274*C26-1.821256)*C26+1.781478)*C26-0.3565638)*C26+0.3193815)</f>
        <v>0.67517900395680108</v>
      </c>
      <c r="D30" s="24">
        <f>1-D28*D26*((((1.330274*D26-1.821256)*D26+1.781478)*D26-0.3565638)*D26+0.3193815)</f>
        <v>0.62207094583552069</v>
      </c>
      <c r="E30" s="24">
        <f>1-E28*E26*((((1.330274*E26-1.821256)*E26+1.781478)*E26-0.3565638)*E26+0.3193815)</f>
        <v>0.67154318277912384</v>
      </c>
      <c r="F30" s="24">
        <f>1-F28*F26*((((1.330274*F26-1.821256)*F26+1.781478)*F26-0.3565638)*F26+0.3193815)</f>
        <v>0.67154317711673717</v>
      </c>
      <c r="G30" s="24">
        <f>MINA(ABS(G26),25)*IF(G26&gt;=0,1,-1)</f>
        <v>0.31092426661102357</v>
      </c>
      <c r="H30" s="24">
        <f>C10-H32</f>
        <v>2.8082749867025636E-2</v>
      </c>
      <c r="I30" s="24">
        <f>1-I28*I26*((((1.330274*I26-1.821256)*I26+1.781478)*I26-0.3565638)*I26+0.3193815)</f>
        <v>0.67154318276710923</v>
      </c>
      <c r="J30" s="24">
        <f>0.3989423*EXP(-(J42^2)/2)</f>
        <v>0.38011728056210942</v>
      </c>
      <c r="K30" s="19"/>
      <c r="L30" s="19"/>
    </row>
    <row r="31" spans="1:14" x14ac:dyDescent="0.2">
      <c r="A31" s="24"/>
      <c r="B31" s="24"/>
      <c r="C31" s="24">
        <f>1/(1+0.2316419*ABS(D47))</f>
        <v>0.93281582175094635</v>
      </c>
      <c r="D31" s="24">
        <f>1-D29*D27*((((1.330274*D27-1.821256)*D27+1.781478)*D27-0.3565638)*D27+0.3193815)</f>
        <v>0.67154318277971869</v>
      </c>
      <c r="E31" s="24">
        <f>A28</f>
        <v>365</v>
      </c>
      <c r="F31" s="24">
        <f>(A25*G28-EXP(-C9*C11)*C8*G29)</f>
        <v>8.2999995661229242</v>
      </c>
      <c r="G31" s="24">
        <f>MINA(ABS(G27),25)*IF(G27&gt;=0,1,-1)</f>
        <v>-0.44417818403907749</v>
      </c>
      <c r="H31" s="24">
        <f>C12-J44</f>
        <v>9.6608765431938082E-10</v>
      </c>
      <c r="I31" s="24">
        <f>C10-I33</f>
        <v>2.8082749769419602E-2</v>
      </c>
      <c r="J31" s="24">
        <f>0.3989423*EXP(-(J43^2)/2)</f>
        <v>0.3614666050006406</v>
      </c>
      <c r="K31" s="19"/>
      <c r="L31" s="19"/>
    </row>
    <row r="32" spans="1:14" x14ac:dyDescent="0.2">
      <c r="A32" s="24">
        <f>C10-A34</f>
        <v>0.53371076297147324</v>
      </c>
      <c r="B32" s="24">
        <f>C10-B34</f>
        <v>2.8501188239960284E-2</v>
      </c>
      <c r="C32" s="24">
        <f>C33</f>
        <v>0.87191725023079791</v>
      </c>
      <c r="D32" s="24">
        <f>IF(F43&gt;=0,I29,1-I29)</f>
        <v>0.62207094581657796</v>
      </c>
      <c r="E32" s="24">
        <f>(LN(A25/C8)+(C9+B37^2/2)*C11)/B37/SQRT(C11)</f>
        <v>0.30633399591273353</v>
      </c>
      <c r="F32" s="24">
        <f>1/G28</f>
        <v>1.6075337071606746</v>
      </c>
      <c r="G32" s="24">
        <f>C10-G34</f>
        <v>2.8102481467400575E-2</v>
      </c>
      <c r="H32" s="24">
        <f>G40-(E38-C12)*EXP(A42^2/2)*(2*PI())^0.5/A25/(C11^0.5)</f>
        <v>0.87191725013297439</v>
      </c>
      <c r="I32" s="24">
        <f>C12-I36</f>
        <v>2.1511681325137033E-12</v>
      </c>
      <c r="J32" s="24">
        <f>1-J30*J28*((((1.330274*J28-1.821256)*J28+1.781478)*J28-0.3565638)*J28+0.3193815)</f>
        <v>0.62207094583547851</v>
      </c>
      <c r="K32" s="19"/>
      <c r="L32" s="19"/>
    </row>
    <row r="33" spans="1:12" x14ac:dyDescent="0.2">
      <c r="A33" s="24">
        <f>C12-A38</f>
        <v>5.1474971340836895</v>
      </c>
      <c r="B33" s="24">
        <f>C12-B38</f>
        <v>4.1325257180648833E-3</v>
      </c>
      <c r="C33" s="24">
        <f>G37</f>
        <v>0.87191725023079791</v>
      </c>
      <c r="D33" s="24">
        <f>IF(D35&gt;=0,E29,1-E29)</f>
        <v>0.62207094583462696</v>
      </c>
      <c r="E33" s="24">
        <f>E32-B37*SQRT(C11)</f>
        <v>-0.44097718383212564</v>
      </c>
      <c r="F33" s="24">
        <f>H29-G37*SQRT(C11)</f>
        <v>-0.44417819970574046</v>
      </c>
      <c r="G33" s="24">
        <f>C12-F37</f>
        <v>1.9486539072133269E-4</v>
      </c>
      <c r="H33" s="24">
        <f>MINA(ABS(E32),25)*IF(E32&gt;=0,1,-1)</f>
        <v>0.30633399591273353</v>
      </c>
      <c r="I33" s="24">
        <f>C38-(E40-C12)*EXP(A42^2/2)*(2*PI())^0.5/A25/(C11^0.5)</f>
        <v>0.87191725023058042</v>
      </c>
      <c r="J33" s="24">
        <f>1-J31*J29*((((1.330274*J29-1.821256)*J29+1.781478)*J29-0.3565638)*J29+0.3193815)</f>
        <v>0.67154318277969072</v>
      </c>
      <c r="K33" s="19"/>
      <c r="L33" s="19"/>
    </row>
    <row r="34" spans="1:12" x14ac:dyDescent="0.2">
      <c r="A34" s="24">
        <f>(ABS(LN(A25/C8)+C9*C11)*2/C11)^0.5+0.00001</f>
        <v>0.36628923702852684</v>
      </c>
      <c r="B34" s="24">
        <f>B37-(D41-C12)*EXP(A42^2/2)*(2*PI())^0.5/A25/(C11^0.5)</f>
        <v>0.87149881176003974</v>
      </c>
      <c r="C34" s="24">
        <f>C10-G37</f>
        <v>2.8082749769202109E-2</v>
      </c>
      <c r="D34" s="24">
        <f>IF(D36&gt;=0,E30,1-E30)</f>
        <v>0.32845681722087616</v>
      </c>
      <c r="E34" s="24">
        <f>IF(H33&gt;=0,H39,1-H39)</f>
        <v>0.62032485736725751</v>
      </c>
      <c r="F34" s="24">
        <f>IF(F36&gt;=0,D30,1-D30)</f>
        <v>0.62207094583552069</v>
      </c>
      <c r="G34" s="24">
        <f>B34-(B38-C12)*EXP(A42^2/2)*(2*PI())^0.5/A25/(C11^0.5)</f>
        <v>0.87189751853259945</v>
      </c>
      <c r="H34" s="24">
        <f>MINA(ABS(E33),25)*IF(E33&gt;=0,1,-1)</f>
        <v>-0.44097718383212564</v>
      </c>
      <c r="I34" s="24">
        <f>(A25*I38-EXP(-C9*C11)*C8*I39)</f>
        <v>8.2999999999998977</v>
      </c>
      <c r="J34" s="24">
        <f>A28</f>
        <v>365</v>
      </c>
      <c r="K34" s="19"/>
      <c r="L34" s="19"/>
    </row>
    <row r="35" spans="1:12" x14ac:dyDescent="0.2">
      <c r="A35" s="24">
        <f>C10-A37</f>
        <v>2.8083680821907042E-2</v>
      </c>
      <c r="B35" s="24">
        <f>C10-B37</f>
        <v>3.7079378411777442E-2</v>
      </c>
      <c r="C35" s="24">
        <f>C12-G45</f>
        <v>0</v>
      </c>
      <c r="D35" s="24">
        <f>MINA(ABS(F40),25)*IF(F40&gt;=0,1,-1)</f>
        <v>0.31092428898965252</v>
      </c>
      <c r="E35" s="24">
        <f>IF(H34&gt;=0,H40,1-H40)</f>
        <v>0.32961469973868796</v>
      </c>
      <c r="F35" s="24">
        <f>IF(D25&gt;=0,D31,1-D31)</f>
        <v>0.32845681722028131</v>
      </c>
      <c r="G35" s="24">
        <f>C10-G37</f>
        <v>2.8082749769202109E-2</v>
      </c>
      <c r="H35" s="24">
        <f>1/(1+0.2316419*ABS(H33))</f>
        <v>0.93374187379699924</v>
      </c>
      <c r="I35" s="24">
        <f>1/I38</f>
        <v>1.6075336851761746</v>
      </c>
      <c r="J35" s="24">
        <f>(LN(A25/C8)+(C9+I33^2/2)*C11)/I33/SQRT(C11)</f>
        <v>0.31092428899189284</v>
      </c>
      <c r="K35" s="19"/>
      <c r="L35" s="19"/>
    </row>
    <row r="36" spans="1:12" x14ac:dyDescent="0.2">
      <c r="A36" s="24">
        <f>C12-E36</f>
        <v>9.1948334670632903E-6</v>
      </c>
      <c r="B36" s="24">
        <f>C12-D41</f>
        <v>8.8911435519126059E-2</v>
      </c>
      <c r="C36" s="24">
        <f>C10-C38</f>
        <v>2.8082749773817306E-2</v>
      </c>
      <c r="D36" s="24">
        <f>MINA(ABS(F41),25)*IF(F41&gt;=0,1,-1)</f>
        <v>-0.44417819970409478</v>
      </c>
      <c r="E36" s="24">
        <f>(A25*E45-EXP(-C9*C11)*C8*D46)</f>
        <v>8.2999908051665336</v>
      </c>
      <c r="F36" s="24">
        <f>MINA(ABS(H29),25)*IF(H29&gt;=0,1,-1)</f>
        <v>0.31092428899200364</v>
      </c>
      <c r="G36" s="24">
        <f>C12-G45</f>
        <v>0</v>
      </c>
      <c r="H36" s="24">
        <f>1/(1+0.2316419*ABS(H34))</f>
        <v>0.90731850962929117</v>
      </c>
      <c r="I36" s="24">
        <f>(A25*J40-EXP(-C9*C11)*C8*J41)</f>
        <v>8.2999999999978495</v>
      </c>
      <c r="J36" s="24">
        <f>J35-I33*SQRT(C11)</f>
        <v>-0.44417819970566297</v>
      </c>
      <c r="K36" s="19"/>
      <c r="L36" s="19"/>
    </row>
    <row r="37" spans="1:12" x14ac:dyDescent="0.2">
      <c r="A37" s="24">
        <f>G34-(F37-C12)*EXP(A42^2/2)*(2*PI())^0.5/A25/(C11^0.5)</f>
        <v>0.87191631917809298</v>
      </c>
      <c r="B37" s="24">
        <f>A34-(A38-C12)*EXP(A42^2/2)*(2*PI())^0.5/A25/(C11^0.5)</f>
        <v>0.86292062158822258</v>
      </c>
      <c r="C37" s="24">
        <f>C12-E40</f>
        <v>4.5581316499010427E-11</v>
      </c>
      <c r="D37" s="24">
        <f>0.3989423*EXP(-(I40^2)/2)</f>
        <v>0.38011728056209693</v>
      </c>
      <c r="E37" s="24">
        <f>1/E45</f>
        <v>1.6075341510775984</v>
      </c>
      <c r="F37" s="24">
        <f>(A25*H44-EXP(-C9*C11)*C8*H45)</f>
        <v>8.2998051346092794</v>
      </c>
      <c r="G37" s="24">
        <f>J27-(I34-C12)*EXP(A42^2/2)*(2*PI())^0.5/A25/(C11^0.5)</f>
        <v>0.87191725023079791</v>
      </c>
      <c r="H37" s="24">
        <f>0.3989423*EXP(-(H33^2)/2)</f>
        <v>0.38065617366991139</v>
      </c>
      <c r="I37" s="24">
        <f>1/J40</f>
        <v>1.6075336851762787</v>
      </c>
      <c r="J37" s="24">
        <f>A28</f>
        <v>365</v>
      </c>
      <c r="K37" s="19"/>
      <c r="L37" s="19"/>
    </row>
    <row r="38" spans="1:12" x14ac:dyDescent="0.2">
      <c r="A38" s="24">
        <f>(A25*A44-EXP(-C9*C11)*C8*A45)</f>
        <v>3.1525028659163112</v>
      </c>
      <c r="B38" s="24">
        <f>(A25*B44-EXP(-C9*C11)*C8*B45)</f>
        <v>8.2958674742819358</v>
      </c>
      <c r="C38" s="24">
        <f>H32-(J44-C12)*EXP(A42^2/2)*(2*PI())^0.5/A25/(C11^0.5)</f>
        <v>0.87191725022618272</v>
      </c>
      <c r="D38" s="24">
        <f>0.3989423*EXP(-(G43^2)/2)</f>
        <v>0.36146660500062872</v>
      </c>
      <c r="E38" s="24">
        <f>(A25*I44-EXP(-C9*C11)*C8*I45)</f>
        <v>8.2999999795265964</v>
      </c>
      <c r="F38" s="24">
        <f>1/H44</f>
        <v>1.6075435590786484</v>
      </c>
      <c r="G38" s="24">
        <f>C10-G40</f>
        <v>2.8082751842303133E-2</v>
      </c>
      <c r="H38" s="24">
        <f>0.3989423*EXP(-(H34^2)/2)</f>
        <v>0.36197905700452571</v>
      </c>
      <c r="I38" s="24">
        <f>IF(I40&gt;=0,D39,1-D39)</f>
        <v>0.62207094583551881</v>
      </c>
      <c r="J38" s="24">
        <f>(LN(A25/C8)+(C9+J27^2/2)*C11)/J27/SQRT(C11)</f>
        <v>0.31092428899199853</v>
      </c>
      <c r="K38" s="19"/>
      <c r="L38" s="19"/>
    </row>
    <row r="39" spans="1:12" x14ac:dyDescent="0.2">
      <c r="A39" s="24">
        <f>1/A44</f>
        <v>1.9999855808419742</v>
      </c>
      <c r="B39" s="24">
        <f>1/B44</f>
        <v>1.6077431221719061</v>
      </c>
      <c r="C39" s="24"/>
      <c r="D39" s="24">
        <f>1-D37*G41*((((1.330274*G41-1.821256)*G41+1.781478)*G41-0.3565638)*G41+0.3193815)</f>
        <v>0.62207094583551881</v>
      </c>
      <c r="E39" s="24">
        <f>1/I44</f>
        <v>1.607533686213555</v>
      </c>
      <c r="F39" s="24">
        <f>A28</f>
        <v>365</v>
      </c>
      <c r="G39" s="24">
        <f>C12-E38</f>
        <v>2.0473404305221266E-8</v>
      </c>
      <c r="H39" s="24">
        <f>1-H37*H35*((((1.330274*H35-1.821256)*H35+1.781478)*H35-0.3565638)*H35+0.3193815)</f>
        <v>0.62032485736725751</v>
      </c>
      <c r="I39" s="24">
        <f>IF(G43&gt;=0,D40,1-D40)</f>
        <v>0.32845681722028264</v>
      </c>
      <c r="J39" s="24">
        <f>J38-J27*SQRT(C11)</f>
        <v>-0.44417819970573702</v>
      </c>
      <c r="K39" s="19"/>
      <c r="L39" s="19"/>
    </row>
    <row r="40" spans="1:12" x14ac:dyDescent="0.2">
      <c r="A40" s="24">
        <f>0.3989423*EXP(-(A47^2)/2)</f>
        <v>0.37936796389128441</v>
      </c>
      <c r="B40" s="24">
        <f>1/(1+0.2316419*ABS(D48))</f>
        <v>0.90670856924427579</v>
      </c>
      <c r="C40" s="24">
        <f>C10-C42</f>
        <v>2.8082793702836062E-2</v>
      </c>
      <c r="D40" s="24">
        <f>1-D38*J46*((((1.330274*J46-1.821256)*J46+1.781478)*J46-0.3565638)*J46+0.3193815)</f>
        <v>0.67154318277971736</v>
      </c>
      <c r="E40" s="24">
        <f>(A25*D33-EXP(-C9*C11)*C8*D34)</f>
        <v>8.2999999999544194</v>
      </c>
      <c r="F40" s="24">
        <f>(LN(A25/C8)+(C9+C38^2/2)*C11)/C38/SQRT(C11)</f>
        <v>0.31092428898965252</v>
      </c>
      <c r="G40" s="24">
        <f>C42-(F31-C12)*EXP(A42^2/2)*(2*PI())^0.5/A25/(C11^0.5)</f>
        <v>0.87191724815769689</v>
      </c>
      <c r="H40" s="24">
        <f>1-H38*H36*((((1.330274*H36-1.821256)*H36+1.781478)*H36-0.3565638)*H36+0.3193815)</f>
        <v>0.67038530026131204</v>
      </c>
      <c r="I40" s="24">
        <f>MINA(ABS(J38),25)*IF(J38&gt;=0,1,-1)</f>
        <v>0.31092428899199853</v>
      </c>
      <c r="J40" s="24">
        <f>IF(J42&gt;=0,J32,1-J32)</f>
        <v>0.62207094583547851</v>
      </c>
      <c r="K40" s="19"/>
      <c r="L40" s="19"/>
    </row>
    <row r="41" spans="1:12" x14ac:dyDescent="0.2">
      <c r="A41" s="24">
        <f>A28</f>
        <v>365</v>
      </c>
      <c r="B41" s="24">
        <f>0.3989423*EXP(-(A46^2)/2)</f>
        <v>0.39894229998504011</v>
      </c>
      <c r="C41" s="24">
        <f>C12-F31</f>
        <v>4.3387707648889773E-7</v>
      </c>
      <c r="D41" s="24">
        <f>(A25*E34-EXP(-C9*C11)*C8*E35)</f>
        <v>8.2110885644808747</v>
      </c>
      <c r="E41" s="24">
        <f>1/D33</f>
        <v>1.6075336851784792</v>
      </c>
      <c r="F41" s="24">
        <f>F40-C38*SQRT(C11)</f>
        <v>-0.44417819970409478</v>
      </c>
      <c r="G41" s="24">
        <f>1/(1+0.2316419*ABS(I40))</f>
        <v>0.93281572614934161</v>
      </c>
      <c r="H41" s="24">
        <f>A28</f>
        <v>365</v>
      </c>
      <c r="I41" s="24">
        <f>A28</f>
        <v>365</v>
      </c>
      <c r="J41" s="24">
        <f>IF(J43&gt;=0,J33,1-J33)</f>
        <v>0.32845681722030928</v>
      </c>
      <c r="K41" s="19"/>
      <c r="L41" s="19"/>
    </row>
    <row r="42" spans="1:12" x14ac:dyDescent="0.2">
      <c r="A42" s="24">
        <f>(LN(A25/C8)+(C9+A34^2/2)*C11)/A34/SQRT(C11)</f>
        <v>8.6601358218636303E-6</v>
      </c>
      <c r="B42" s="24">
        <f>(LN(A25/C8)+(C9+B34^2/2)*C11)/B34/SQRT(C11)</f>
        <v>0.31071110977982164</v>
      </c>
      <c r="C42" s="24">
        <f>A37-(E36-C12)*EXP(A42^2/2)*(2*PI())^0.5/A25/(C11^0.5)</f>
        <v>0.87191720629716396</v>
      </c>
      <c r="D42" s="24">
        <f>1/E34</f>
        <v>1.6120585659651543</v>
      </c>
      <c r="E42" s="24">
        <f>A28</f>
        <v>365</v>
      </c>
      <c r="F42" s="24">
        <f>IF(F44&gt;=0,I30,1-I30)</f>
        <v>0.32845681723289077</v>
      </c>
      <c r="G42" s="24">
        <f>1-A40*A24*((((1.330274*A24-1.821256)*A24+1.781478)*A24-0.3565638)*A24+0.3193815)</f>
        <v>0.62445681228595862</v>
      </c>
      <c r="H42" s="24">
        <f>(LN(A25/C8)+(C9+G34^2/2)*C11)/G34/SQRT(C11)</f>
        <v>0.31091423709782168</v>
      </c>
      <c r="I42" s="24">
        <f>(LN(A25/C8)+(C9+G40^2/2)*C11)/G40/SQRT(C11)</f>
        <v>0.31092428793591004</v>
      </c>
      <c r="J42" s="24">
        <f>MINA(ABS(J35),25)*IF(J35&gt;=0,1,-1)</f>
        <v>0.31092428899189284</v>
      </c>
      <c r="K42" s="19"/>
      <c r="L42" s="19"/>
    </row>
    <row r="43" spans="1:12" x14ac:dyDescent="0.2">
      <c r="A43" s="24">
        <f>A42-A34*SQRT(C11)</f>
        <v>-0.31720712426370207</v>
      </c>
      <c r="B43" s="24">
        <f>B42-B34*SQRT(C11)</f>
        <v>-0.44402900057232519</v>
      </c>
      <c r="C43" s="24">
        <f>1/(1+0.2316419*ABS(D44))</f>
        <v>0.90673692001888861</v>
      </c>
      <c r="D43" s="24">
        <f>MINA(ABS(B42),25)*IF(B42&gt;=0,1,-1)</f>
        <v>0.31071110977982164</v>
      </c>
      <c r="E43" s="24">
        <f>(LN(A25/C8)+(C9+A37^2/2)*C11)/A37/SQRT(C11)</f>
        <v>0.31092381468852992</v>
      </c>
      <c r="F43" s="24">
        <f>MINA(ABS(J48),25)*IF(J48&gt;=0,1,-1)</f>
        <v>0.31092428894216967</v>
      </c>
      <c r="G43" s="24">
        <f>MINA(ABS(J39),25)*IF(J39&gt;=0,1,-1)</f>
        <v>-0.44417819970573702</v>
      </c>
      <c r="H43" s="24">
        <f>H42-G34*SQRT(C11)</f>
        <v>-0.44417116344802282</v>
      </c>
      <c r="I43" s="24">
        <f>I42-G40*SQRT(C11)</f>
        <v>-0.44417819896647598</v>
      </c>
      <c r="J43" s="24">
        <f>MINA(ABS(J36),25)*IF(J36&gt;=0,1,-1)</f>
        <v>-0.44417819970566297</v>
      </c>
      <c r="K43" s="19"/>
      <c r="L43" s="19"/>
    </row>
    <row r="44" spans="1:12" x14ac:dyDescent="0.2">
      <c r="A44" s="24">
        <f>IF(A46&gt;=0,C48,1-C48)</f>
        <v>0.50000360481549566</v>
      </c>
      <c r="B44" s="24">
        <f>IF(D43&gt;=0,C46,1-C46)</f>
        <v>0.62198991008532278</v>
      </c>
      <c r="C44" s="24">
        <f>0.3989423*EXP(-(D43^2)/2)</f>
        <v>0.38014246791900685</v>
      </c>
      <c r="D44" s="24">
        <f>MINA(ABS(B43),25)*IF(B43&gt;=0,1,-1)</f>
        <v>-0.44402900057232519</v>
      </c>
      <c r="E44" s="24">
        <f>E43-A37*SQRT(C11)</f>
        <v>-0.44417786769391954</v>
      </c>
      <c r="F44" s="24">
        <f>MINA(ABS(H25),25)*IF(H25&gt;=0,1,-1)</f>
        <v>-0.44417819967085687</v>
      </c>
      <c r="G44" s="24">
        <f>1-B47*H28*((((1.330274*H28-1.821256)*H28+1.781478)*H28-0.3565638)*H28+0.3193815)</f>
        <v>0.67154063940090114</v>
      </c>
      <c r="H44" s="24">
        <f>IF(H46&gt;=0,B48,1-B48)</f>
        <v>0.62206712493261618</v>
      </c>
      <c r="I44" s="24">
        <f>IF(I46&gt;=0,E48,1-E48)</f>
        <v>0.62207094543408137</v>
      </c>
      <c r="J44" s="24">
        <f>(A25*D32-EXP(-C9*C11)*C8*F42)</f>
        <v>8.2999999990339131</v>
      </c>
      <c r="K44" s="19"/>
      <c r="L44" s="19"/>
    </row>
    <row r="45" spans="1:12" x14ac:dyDescent="0.2">
      <c r="A45" s="24">
        <f>IF(A47&gt;=0,G42,1-G42)</f>
        <v>0.37554318771404138</v>
      </c>
      <c r="B45" s="24">
        <f>IF(D44&gt;=0,C47,1-C47)</f>
        <v>0.32851074956762116</v>
      </c>
      <c r="C45" s="24">
        <f>0.3989423*EXP(-(D44^2)/2)</f>
        <v>0.36149055652521533</v>
      </c>
      <c r="D45" s="24">
        <f>1/(1+0.2316419*ABS(D43))</f>
        <v>0.93285869697469048</v>
      </c>
      <c r="E45" s="24">
        <f>IF(D47&gt;=0,F47,1-F47)</f>
        <v>0.62207076554464336</v>
      </c>
      <c r="F45" s="24">
        <f>0.3989423*EXP(-(D47^2)/2)</f>
        <v>0.38011733661889208</v>
      </c>
      <c r="G45" s="24">
        <f>(A25*F34-EXP(-C9*C11)*C8*F35)</f>
        <v>8.2999999999999972</v>
      </c>
      <c r="H45" s="24">
        <f>IF(H47&gt;=0,G44,1-G44)</f>
        <v>0.32845936059909886</v>
      </c>
      <c r="I45" s="24">
        <f>IF(I47&gt;=0,G47,1-G47)</f>
        <v>0.32845681748750089</v>
      </c>
      <c r="J45" s="24">
        <f>1/D32</f>
        <v>1.6075336852251207</v>
      </c>
      <c r="K45" s="19"/>
      <c r="L45" s="19"/>
    </row>
    <row r="46" spans="1:12" x14ac:dyDescent="0.2">
      <c r="A46" s="24">
        <f>MINA(ABS(A42),25)*IF(A42&gt;=0,1,-1)</f>
        <v>8.6601358218636303E-6</v>
      </c>
      <c r="B46" s="24">
        <f>0.3989423*EXP(-(H46^2)/2)</f>
        <v>0.38011846855495479</v>
      </c>
      <c r="C46" s="24">
        <f>1-C44*D45*((((1.330274*D45-1.821256)*D45+1.781478)*D45-0.3565638)*D45+0.3193815)</f>
        <v>0.62198991008532278</v>
      </c>
      <c r="D46" s="24">
        <f>IF(D48&gt;=0,F48,1-F48)</f>
        <v>0.32845693723160108</v>
      </c>
      <c r="E46" s="24">
        <f>0.3989423*EXP(-(I46^2)/2)</f>
        <v>0.38011728068691358</v>
      </c>
      <c r="F46" s="24">
        <f>0.3989423*EXP(-(D48^2)/2)</f>
        <v>0.36146665830696456</v>
      </c>
      <c r="G46" s="24">
        <f>1/F34</f>
        <v>1.6075336851761697</v>
      </c>
      <c r="H46" s="24">
        <f>MINA(ABS(H42),25)*IF(H42&gt;=0,1,-1)</f>
        <v>0.31091423709782168</v>
      </c>
      <c r="I46" s="24">
        <f>MINA(ABS(I42),25)*IF(I42&gt;=0,1,-1)</f>
        <v>0.31092428793591004</v>
      </c>
      <c r="J46" s="24">
        <f>1/(1+0.2316419*ABS(G43))</f>
        <v>0.906708506016767</v>
      </c>
      <c r="K46" s="19"/>
      <c r="L46" s="19"/>
    </row>
    <row r="47" spans="1:12" x14ac:dyDescent="0.2">
      <c r="A47" s="24">
        <f>MINA(ABS(A43),25)*IF(A43&gt;=0,1,-1)</f>
        <v>-0.31720712426370207</v>
      </c>
      <c r="B47" s="24">
        <f>0.3989423*EXP(-(H47^2)/2)</f>
        <v>0.36146773470392574</v>
      </c>
      <c r="C47" s="24">
        <f>1-C45*C43*((((1.330274*C43-1.821256)*C43+1.781478)*C43-0.3565638)*C43+0.3193815)</f>
        <v>0.67148925043237884</v>
      </c>
      <c r="D47" s="24">
        <f>MINA(ABS(E43),25)*IF(E43&gt;=0,1,-1)</f>
        <v>0.31092381468852992</v>
      </c>
      <c r="E47" s="24">
        <f>0.3989423*EXP(-(I47^2)/2)</f>
        <v>0.36146660511932116</v>
      </c>
      <c r="F47" s="24">
        <f>1-F45*C31*((((1.330274*C31-1.821256)*C31+1.781478)*C31-0.3565638)*C31+0.3193815)</f>
        <v>0.62207076554464336</v>
      </c>
      <c r="G47" s="24">
        <f>1-E47*H26*((((1.330274*H26-1.821256)*H26+1.781478)*H26-0.3565638)*H26+0.3193815)</f>
        <v>0.67154318251249911</v>
      </c>
      <c r="H47" s="24">
        <f>MINA(ABS(H43),25)*IF(H43&gt;=0,1,-1)</f>
        <v>-0.44417116344802282</v>
      </c>
      <c r="I47" s="24">
        <f>MINA(ABS(I43),25)*IF(I43&gt;=0,1,-1)</f>
        <v>-0.44417819896647598</v>
      </c>
      <c r="J47" s="24">
        <f>A28</f>
        <v>365</v>
      </c>
      <c r="K47" s="19"/>
      <c r="L47" s="19"/>
    </row>
    <row r="48" spans="1:12" x14ac:dyDescent="0.2">
      <c r="A48" s="24">
        <f>1/(1+0.2316419*ABS(A46))</f>
        <v>0.99999799395370814</v>
      </c>
      <c r="B48" s="24">
        <f>1-B46*H48*((((1.330274*H48-1.821256)*H48+1.781478)*H48-0.3565638)*H48+0.3193815)</f>
        <v>0.62206712493261618</v>
      </c>
      <c r="C48" s="24">
        <f>1-B41*A48*((((1.330274*A48-1.821256)*A48+1.781478)*A48-0.3565638)*A48+0.3193815)</f>
        <v>0.50000360481549566</v>
      </c>
      <c r="D48" s="24">
        <f>MINA(ABS(E44),25)*IF(E44&gt;=0,1,-1)</f>
        <v>-0.44417786769391954</v>
      </c>
      <c r="E48" s="24">
        <f>1-E46*I48*((((1.330274*I48-1.821256)*I48+1.781478)*I48-0.3565638)*I48+0.3193815)</f>
        <v>0.62207094543408137</v>
      </c>
      <c r="F48" s="24">
        <f>1-F46*B40*((((1.330274*B40-1.821256)*B40+1.781478)*B40-0.3565638)*B40+0.3193815)</f>
        <v>0.67154306276839892</v>
      </c>
      <c r="G48" s="24">
        <f>A28</f>
        <v>365</v>
      </c>
      <c r="H48" s="24">
        <f>1/(1+0.2316419*ABS(H46))</f>
        <v>0.93281775223446595</v>
      </c>
      <c r="I48" s="24">
        <f>1/(1+0.2316419*ABS(I46))</f>
        <v>0.93281572636220911</v>
      </c>
      <c r="J48" s="24">
        <f>(LN(A25/C8)+(C9+H32^2/2)*C11)/H32/SQRT(C11)</f>
        <v>0.31092428894216967</v>
      </c>
      <c r="K48" s="19"/>
      <c r="L48" s="19"/>
    </row>
    <row r="49" s="19" customFormat="1" x14ac:dyDescent="0.2"/>
    <row r="50" s="19" customFormat="1" x14ac:dyDescent="0.2"/>
    <row r="51" s="19" customFormat="1" x14ac:dyDescent="0.2"/>
    <row r="52" s="19" customFormat="1" x14ac:dyDescent="0.2"/>
    <row r="53" s="19" customFormat="1" x14ac:dyDescent="0.2"/>
    <row r="54" s="19" customFormat="1" x14ac:dyDescent="0.2"/>
    <row r="55" s="19" customFormat="1" x14ac:dyDescent="0.2"/>
    <row r="56" s="19" customFormat="1" x14ac:dyDescent="0.2"/>
    <row r="57" s="19" customFormat="1" x14ac:dyDescent="0.2"/>
    <row r="58" s="19" customFormat="1" x14ac:dyDescent="0.2"/>
    <row r="59" s="19" customFormat="1" x14ac:dyDescent="0.2"/>
    <row r="60" s="19" customFormat="1" x14ac:dyDescent="0.2"/>
    <row r="61" s="19" customFormat="1" x14ac:dyDescent="0.2"/>
    <row r="62" s="19" customFormat="1" x14ac:dyDescent="0.2"/>
    <row r="63" s="19" customFormat="1" x14ac:dyDescent="0.2"/>
    <row r="64" s="19" customFormat="1" x14ac:dyDescent="0.2"/>
    <row r="65" s="19" customFormat="1" x14ac:dyDescent="0.2"/>
    <row r="66" s="19" customFormat="1" x14ac:dyDescent="0.2"/>
    <row r="67" s="19" customFormat="1" x14ac:dyDescent="0.2"/>
    <row r="68" s="19" customFormat="1" x14ac:dyDescent="0.2"/>
    <row r="69" s="19" customFormat="1" x14ac:dyDescent="0.2"/>
    <row r="70" s="19" customFormat="1" x14ac:dyDescent="0.2"/>
    <row r="71" s="19" customFormat="1" x14ac:dyDescent="0.2"/>
    <row r="72" s="19" customFormat="1" x14ac:dyDescent="0.2"/>
    <row r="73" s="19" customFormat="1" x14ac:dyDescent="0.2"/>
    <row r="74" s="19" customFormat="1" x14ac:dyDescent="0.2"/>
    <row r="75" s="19" customFormat="1" x14ac:dyDescent="0.2"/>
    <row r="76" s="19" customFormat="1" x14ac:dyDescent="0.2"/>
    <row r="77" s="19" customFormat="1" x14ac:dyDescent="0.2"/>
    <row r="78" s="19" customFormat="1" x14ac:dyDescent="0.2"/>
    <row r="79" s="19" customFormat="1" x14ac:dyDescent="0.2"/>
    <row r="80" s="19" customFormat="1" x14ac:dyDescent="0.2"/>
    <row r="81" s="19" customFormat="1" x14ac:dyDescent="0.2"/>
    <row r="82" s="19" customFormat="1" x14ac:dyDescent="0.2"/>
    <row r="83" s="19" customFormat="1" x14ac:dyDescent="0.2"/>
    <row r="84" s="19" customFormat="1" x14ac:dyDescent="0.2"/>
    <row r="85" s="19" customFormat="1" x14ac:dyDescent="0.2"/>
    <row r="86" s="19" customFormat="1" x14ac:dyDescent="0.2"/>
    <row r="87" s="19" customFormat="1" x14ac:dyDescent="0.2"/>
    <row r="88" s="19" customFormat="1" x14ac:dyDescent="0.2"/>
    <row r="89" s="19" customFormat="1" x14ac:dyDescent="0.2"/>
    <row r="90" s="19" customFormat="1" x14ac:dyDescent="0.2"/>
    <row r="91" s="19" customFormat="1" x14ac:dyDescent="0.2"/>
    <row r="92" s="19" customFormat="1" x14ac:dyDescent="0.2"/>
    <row r="93" s="19" customFormat="1" x14ac:dyDescent="0.2"/>
    <row r="94" s="19" customFormat="1" x14ac:dyDescent="0.2"/>
    <row r="95" s="19" customFormat="1" x14ac:dyDescent="0.2"/>
    <row r="96" s="19" customFormat="1" x14ac:dyDescent="0.2"/>
    <row r="97" s="19" customFormat="1" x14ac:dyDescent="0.2"/>
    <row r="98" s="19" customFormat="1" x14ac:dyDescent="0.2"/>
    <row r="99" s="19" customFormat="1" x14ac:dyDescent="0.2"/>
    <row r="100" s="19" customFormat="1" x14ac:dyDescent="0.2"/>
    <row r="101" s="19" customFormat="1" x14ac:dyDescent="0.2"/>
    <row r="102" s="19" customFormat="1" x14ac:dyDescent="0.2"/>
    <row r="103" s="19" customFormat="1" x14ac:dyDescent="0.2"/>
    <row r="104" s="19" customFormat="1" x14ac:dyDescent="0.2"/>
    <row r="105" s="19" customFormat="1" x14ac:dyDescent="0.2"/>
    <row r="106" s="19" customFormat="1" x14ac:dyDescent="0.2"/>
    <row r="107" s="19" customFormat="1" x14ac:dyDescent="0.2"/>
    <row r="108" s="19" customFormat="1" x14ac:dyDescent="0.2"/>
    <row r="109" s="19" customFormat="1" x14ac:dyDescent="0.2"/>
    <row r="110" s="19" customFormat="1" x14ac:dyDescent="0.2"/>
    <row r="111" s="19" customFormat="1" x14ac:dyDescent="0.2"/>
    <row r="112" s="19" customFormat="1" x14ac:dyDescent="0.2"/>
    <row r="113" s="19" customFormat="1" x14ac:dyDescent="0.2"/>
    <row r="114" s="19" customFormat="1" x14ac:dyDescent="0.2"/>
    <row r="115" s="19" customFormat="1" x14ac:dyDescent="0.2"/>
    <row r="116" s="19" customFormat="1" x14ac:dyDescent="0.2"/>
    <row r="117" s="19" customFormat="1" x14ac:dyDescent="0.2"/>
    <row r="118" s="19" customFormat="1" x14ac:dyDescent="0.2"/>
    <row r="119" s="19" customFormat="1" x14ac:dyDescent="0.2"/>
    <row r="120" s="19" customFormat="1" x14ac:dyDescent="0.2"/>
    <row r="121" s="19" customFormat="1" x14ac:dyDescent="0.2"/>
    <row r="122" s="19" customFormat="1" x14ac:dyDescent="0.2"/>
    <row r="123" s="19" customFormat="1" x14ac:dyDescent="0.2"/>
    <row r="124" s="19" customFormat="1" x14ac:dyDescent="0.2"/>
  </sheetData>
  <mergeCells count="1">
    <mergeCell ref="G13:K13"/>
  </mergeCells>
  <phoneticPr fontId="1" type="noConversion"/>
  <pageMargins left="0.75" right="0.75" top="1" bottom="1" header="0.5" footer="0.5"/>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Z124"/>
  <sheetViews>
    <sheetView workbookViewId="0">
      <selection activeCell="G14" sqref="G14"/>
    </sheetView>
  </sheetViews>
  <sheetFormatPr defaultRowHeight="12.75" x14ac:dyDescent="0.2"/>
  <cols>
    <col min="1" max="1" width="15.7109375" customWidth="1"/>
    <col min="2" max="2" width="10.140625" bestFit="1" customWidth="1"/>
    <col min="4" max="4" width="4.85546875" customWidth="1"/>
    <col min="13" max="26" width="9.140625" style="19"/>
  </cols>
  <sheetData>
    <row r="1" spans="1:12" ht="18" x14ac:dyDescent="0.25">
      <c r="A1" s="28" t="s">
        <v>12</v>
      </c>
      <c r="B1" s="29"/>
      <c r="C1" s="29"/>
      <c r="D1" s="30"/>
      <c r="E1" s="19"/>
      <c r="F1" s="21"/>
      <c r="G1" s="21"/>
      <c r="H1" s="19"/>
      <c r="I1" s="19"/>
      <c r="J1" s="19"/>
      <c r="K1" s="19"/>
      <c r="L1" s="19"/>
    </row>
    <row r="2" spans="1:12" x14ac:dyDescent="0.2">
      <c r="A2" s="31"/>
      <c r="B2" s="32"/>
      <c r="C2" s="32"/>
      <c r="D2" s="33"/>
      <c r="E2" s="19"/>
      <c r="F2" s="21"/>
      <c r="G2" s="21"/>
      <c r="H2" s="19"/>
      <c r="I2" s="19"/>
      <c r="J2" s="19"/>
      <c r="K2" s="19"/>
      <c r="L2" s="19"/>
    </row>
    <row r="3" spans="1:12" x14ac:dyDescent="0.2">
      <c r="A3" s="34" t="s">
        <v>13</v>
      </c>
      <c r="B3" s="32"/>
      <c r="C3" s="32"/>
      <c r="D3" s="33"/>
      <c r="E3" s="19"/>
      <c r="F3" s="19"/>
      <c r="G3" s="19"/>
      <c r="H3" s="19"/>
      <c r="I3" s="19"/>
      <c r="J3" s="19"/>
      <c r="K3" s="19"/>
      <c r="L3" s="19"/>
    </row>
    <row r="4" spans="1:12" x14ac:dyDescent="0.2">
      <c r="A4" s="35" t="s">
        <v>14</v>
      </c>
      <c r="B4" s="32"/>
      <c r="C4" s="32"/>
      <c r="D4" s="33"/>
      <c r="E4" s="19"/>
      <c r="F4" s="25"/>
      <c r="G4" s="19"/>
      <c r="H4" s="19"/>
      <c r="I4" s="19"/>
      <c r="J4" s="19"/>
      <c r="K4" s="19"/>
      <c r="L4" s="19"/>
    </row>
    <row r="5" spans="1:12" ht="13.5" thickBot="1" x14ac:dyDescent="0.25">
      <c r="A5" s="36"/>
      <c r="B5" s="37"/>
      <c r="C5" s="37"/>
      <c r="D5" s="38"/>
      <c r="E5" s="19"/>
      <c r="F5" s="19"/>
      <c r="G5" s="19"/>
      <c r="H5" s="19"/>
      <c r="I5" s="19"/>
      <c r="J5" s="19"/>
      <c r="K5" s="19"/>
      <c r="L5" s="19"/>
    </row>
    <row r="6" spans="1:12" x14ac:dyDescent="0.2">
      <c r="A6" s="27" t="s">
        <v>15</v>
      </c>
      <c r="B6" s="2"/>
      <c r="C6" s="2"/>
      <c r="D6" s="3"/>
      <c r="E6" s="19"/>
      <c r="F6" s="19"/>
      <c r="G6" s="19"/>
      <c r="H6" s="19"/>
      <c r="I6" s="19"/>
      <c r="J6" s="19"/>
      <c r="K6" s="19"/>
      <c r="L6" s="19"/>
    </row>
    <row r="7" spans="1:12" x14ac:dyDescent="0.2">
      <c r="A7" s="46"/>
      <c r="B7" s="46" t="s">
        <v>16</v>
      </c>
      <c r="C7" s="4">
        <v>30</v>
      </c>
      <c r="D7" s="5"/>
      <c r="E7" s="19"/>
      <c r="F7" s="19"/>
      <c r="G7" s="19"/>
      <c r="H7" s="19"/>
      <c r="I7" s="19"/>
      <c r="J7" s="19"/>
      <c r="K7" s="19"/>
      <c r="L7" s="19"/>
    </row>
    <row r="8" spans="1:12" x14ac:dyDescent="0.2">
      <c r="A8" s="46"/>
      <c r="B8" s="46" t="s">
        <v>17</v>
      </c>
      <c r="C8" s="4">
        <v>33</v>
      </c>
      <c r="D8" s="5"/>
      <c r="E8" s="19"/>
      <c r="F8" s="19"/>
      <c r="G8" s="22"/>
      <c r="H8" s="19"/>
      <c r="I8" s="19"/>
      <c r="J8" s="19"/>
      <c r="K8" s="19"/>
      <c r="L8" s="19"/>
    </row>
    <row r="9" spans="1:12" x14ac:dyDescent="0.2">
      <c r="A9" s="46"/>
      <c r="B9" s="46" t="s">
        <v>18</v>
      </c>
      <c r="C9" s="6">
        <v>0.06</v>
      </c>
      <c r="D9" s="5"/>
      <c r="E9" s="19"/>
      <c r="F9" s="19"/>
      <c r="G9" s="23"/>
      <c r="H9" s="19"/>
      <c r="I9" s="19"/>
      <c r="J9" s="19"/>
      <c r="K9" s="19"/>
      <c r="L9" s="19"/>
    </row>
    <row r="10" spans="1:12" x14ac:dyDescent="0.2">
      <c r="A10" s="46"/>
      <c r="B10" s="46" t="s">
        <v>19</v>
      </c>
      <c r="C10" s="6">
        <v>0.9</v>
      </c>
      <c r="D10" s="5"/>
      <c r="E10" s="19"/>
      <c r="F10" s="19"/>
      <c r="G10" s="23"/>
      <c r="H10" s="19"/>
      <c r="I10" s="19"/>
      <c r="J10" s="19"/>
      <c r="K10" s="19"/>
      <c r="L10" s="19"/>
    </row>
    <row r="11" spans="1:12" x14ac:dyDescent="0.2">
      <c r="A11" s="46"/>
      <c r="B11" s="46" t="s">
        <v>20</v>
      </c>
      <c r="C11" s="4">
        <v>0.75</v>
      </c>
      <c r="D11" s="5"/>
      <c r="E11" s="39" t="s">
        <v>2</v>
      </c>
      <c r="F11" s="19"/>
      <c r="G11" s="23"/>
      <c r="H11" s="19"/>
      <c r="I11" s="19"/>
      <c r="J11" s="19"/>
      <c r="K11" s="19"/>
      <c r="L11" s="19"/>
    </row>
    <row r="12" spans="1:12" x14ac:dyDescent="0.2">
      <c r="A12" s="46"/>
      <c r="B12" s="46" t="s">
        <v>21</v>
      </c>
      <c r="C12" s="4">
        <v>8.3000000000000007</v>
      </c>
      <c r="D12" s="5"/>
      <c r="E12" s="39" t="s">
        <v>1</v>
      </c>
      <c r="G12" s="19"/>
      <c r="H12" s="19"/>
      <c r="I12" s="19"/>
      <c r="J12" s="19"/>
      <c r="K12" s="19"/>
      <c r="L12" s="19"/>
    </row>
    <row r="13" spans="1:12" ht="30.75" customHeight="1" thickBot="1" x14ac:dyDescent="0.25">
      <c r="A13" s="7"/>
      <c r="B13" s="8"/>
      <c r="C13" s="8"/>
      <c r="D13" s="9"/>
      <c r="E13" s="19"/>
      <c r="F13" s="19"/>
      <c r="G13" s="58" t="s">
        <v>43</v>
      </c>
      <c r="H13" s="58"/>
      <c r="I13" s="58"/>
      <c r="J13" s="58"/>
      <c r="K13" s="58"/>
      <c r="L13" s="39" t="s">
        <v>32</v>
      </c>
    </row>
    <row r="14" spans="1:12" x14ac:dyDescent="0.2">
      <c r="A14" s="26" t="s">
        <v>22</v>
      </c>
      <c r="B14" s="10"/>
      <c r="C14" s="10"/>
      <c r="D14" s="11"/>
      <c r="E14" s="39" t="s">
        <v>42</v>
      </c>
      <c r="F14" s="19"/>
      <c r="G14" s="53" t="str">
        <f>FIXED(A16,1)&amp;"/"&amp;FIXED(A17,1)</f>
        <v>8.6/10.1</v>
      </c>
      <c r="H14" s="51">
        <v>25</v>
      </c>
      <c r="I14" s="51">
        <v>30</v>
      </c>
      <c r="J14" s="51">
        <v>35</v>
      </c>
      <c r="K14" s="51">
        <v>36</v>
      </c>
    </row>
    <row r="15" spans="1:12" x14ac:dyDescent="0.2">
      <c r="A15" s="12">
        <f>C32</f>
        <v>0.87191725023079791</v>
      </c>
      <c r="B15" s="13" t="s">
        <v>23</v>
      </c>
      <c r="C15" s="13"/>
      <c r="D15" s="14"/>
      <c r="E15" s="19"/>
      <c r="F15" s="19"/>
      <c r="G15" s="44">
        <v>0.7</v>
      </c>
      <c r="H15" s="52" t="str">
        <f t="dataTable" ref="H15:K22" dt2D="1" dtr="1" r1="C8" r2="C10"/>
        <v>9.9/3.8</v>
      </c>
      <c r="I15" s="52" t="str">
        <v>7.7/6.3</v>
      </c>
      <c r="J15" s="52" t="str">
        <v>5.9/9.4</v>
      </c>
      <c r="K15" s="52" t="str">
        <v>5.7/10.1</v>
      </c>
      <c r="L15" s="19"/>
    </row>
    <row r="16" spans="1:12" x14ac:dyDescent="0.2">
      <c r="A16" s="15">
        <f>(A25*B26-EXP(-C9*C11)*C8*B27)</f>
        <v>8.5767145774383149</v>
      </c>
      <c r="B16" s="13" t="s">
        <v>24</v>
      </c>
      <c r="C16" s="13"/>
      <c r="D16" s="14"/>
      <c r="E16" s="19"/>
      <c r="F16" s="19"/>
      <c r="G16" s="44">
        <f>G15+0.05</f>
        <v>0.75</v>
      </c>
      <c r="H16" s="52" t="str">
        <v>10.3/4.2</v>
      </c>
      <c r="I16" s="52" t="str">
        <v>8.1/6.8</v>
      </c>
      <c r="J16" s="52" t="str">
        <v>6.5/9.9</v>
      </c>
      <c r="K16" s="52" t="str">
        <v>6.2/10.6</v>
      </c>
      <c r="L16" s="19"/>
    </row>
    <row r="17" spans="1:14" x14ac:dyDescent="0.2">
      <c r="A17" s="15">
        <f>A16+C8*EXP(-C9*C11)-C7</f>
        <v>10.124631477930613</v>
      </c>
      <c r="B17" s="13" t="s">
        <v>25</v>
      </c>
      <c r="C17" s="13"/>
      <c r="D17" s="14"/>
      <c r="E17" s="19"/>
      <c r="F17" s="19"/>
      <c r="G17" s="44">
        <f t="shared" ref="G17:G22" si="0">G16+0.05</f>
        <v>0.8</v>
      </c>
      <c r="H17" s="52" t="str">
        <v>10.7/4.6</v>
      </c>
      <c r="I17" s="52" t="str">
        <v>8.6/7.3</v>
      </c>
      <c r="J17" s="52" t="str">
        <v>7.0/10.4</v>
      </c>
      <c r="K17" s="52" t="str">
        <v>6.7/11.1</v>
      </c>
      <c r="L17" s="19"/>
    </row>
    <row r="18" spans="1:14" x14ac:dyDescent="0.2">
      <c r="A18" s="15">
        <f>A16-A19</f>
        <v>8.5767145774383149</v>
      </c>
      <c r="B18" s="13" t="s">
        <v>26</v>
      </c>
      <c r="C18" s="13"/>
      <c r="D18" s="14"/>
      <c r="E18" s="19"/>
      <c r="F18" s="19"/>
      <c r="G18" s="44">
        <f t="shared" si="0"/>
        <v>0.85000000000000009</v>
      </c>
      <c r="H18" s="52" t="str">
        <v>11.1/5.0</v>
      </c>
      <c r="I18" s="52" t="str">
        <v>9.1/7.8</v>
      </c>
      <c r="J18" s="52" t="str">
        <v>7.5/10.9</v>
      </c>
      <c r="K18" s="52" t="str">
        <v>7.2/11.6</v>
      </c>
      <c r="L18" s="19"/>
    </row>
    <row r="19" spans="1:14" x14ac:dyDescent="0.2">
      <c r="A19" s="15">
        <f>MAXA(C7-C8,0)</f>
        <v>0</v>
      </c>
      <c r="B19" s="13" t="s">
        <v>27</v>
      </c>
      <c r="C19" s="13"/>
      <c r="D19" s="14"/>
      <c r="E19" s="19"/>
      <c r="F19" s="19"/>
      <c r="G19" s="44">
        <f t="shared" si="0"/>
        <v>0.90000000000000013</v>
      </c>
      <c r="H19" s="52" t="str">
        <v>11.5/5.4</v>
      </c>
      <c r="I19" s="52" t="str">
        <v>9.6/8.3</v>
      </c>
      <c r="J19" s="52" t="str">
        <v>8.0/11.4</v>
      </c>
      <c r="K19" s="52" t="str">
        <v>7.7/12.1</v>
      </c>
      <c r="L19" s="50" t="s">
        <v>34</v>
      </c>
      <c r="M19" s="50"/>
      <c r="N19" s="50"/>
    </row>
    <row r="20" spans="1:14" x14ac:dyDescent="0.2">
      <c r="A20" s="15">
        <f>1/A26</f>
        <v>0.62747134560480977</v>
      </c>
      <c r="B20" s="13" t="s">
        <v>28</v>
      </c>
      <c r="C20" s="13"/>
      <c r="D20" s="14"/>
      <c r="E20" s="19"/>
      <c r="F20" s="19"/>
      <c r="G20" s="44">
        <f t="shared" si="0"/>
        <v>0.95000000000000018</v>
      </c>
      <c r="H20" s="52" t="str">
        <v>12.0/5.9</v>
      </c>
      <c r="I20" s="52" t="str">
        <v>10.0/8.7</v>
      </c>
      <c r="J20" s="52" t="str">
        <v>8.5/11.9</v>
      </c>
      <c r="K20" s="52" t="str">
        <v>8.2/12.6</v>
      </c>
      <c r="L20" s="50" t="s">
        <v>35</v>
      </c>
      <c r="M20" s="50"/>
      <c r="N20" s="50"/>
    </row>
    <row r="21" spans="1:14" ht="13.5" thickBot="1" x14ac:dyDescent="0.25">
      <c r="A21" s="16"/>
      <c r="B21" s="17"/>
      <c r="C21" s="17"/>
      <c r="D21" s="18"/>
      <c r="E21" s="19"/>
      <c r="F21" s="19"/>
      <c r="G21" s="44">
        <f t="shared" si="0"/>
        <v>1.0000000000000002</v>
      </c>
      <c r="H21" s="52" t="str">
        <v>12.4/6.3</v>
      </c>
      <c r="I21" s="52" t="str">
        <v>10.5/9.2</v>
      </c>
      <c r="J21" s="52" t="str">
        <v>9.0/12.4</v>
      </c>
      <c r="K21" s="52" t="str">
        <v>8.7/13.1</v>
      </c>
      <c r="L21" s="19"/>
    </row>
    <row r="22" spans="1:14" x14ac:dyDescent="0.2">
      <c r="A22" s="1"/>
      <c r="B22" s="1"/>
      <c r="C22" s="1"/>
      <c r="D22" s="1"/>
      <c r="E22" s="19"/>
      <c r="F22" s="19"/>
      <c r="G22" s="44">
        <f t="shared" si="0"/>
        <v>1.0500000000000003</v>
      </c>
      <c r="H22" s="52" t="str">
        <v>12.8/6.7</v>
      </c>
      <c r="I22" s="52" t="str">
        <v>11.0/9.6</v>
      </c>
      <c r="J22" s="52" t="str">
        <v>9.5/12.9</v>
      </c>
      <c r="K22" s="52" t="str">
        <v>9.2/13.6</v>
      </c>
      <c r="L22" s="19"/>
    </row>
    <row r="23" spans="1:14" x14ac:dyDescent="0.2">
      <c r="A23" s="24" t="s">
        <v>29</v>
      </c>
      <c r="B23" s="24"/>
      <c r="C23" s="24"/>
      <c r="D23" s="24"/>
      <c r="E23" s="24"/>
      <c r="F23" s="24"/>
      <c r="G23" s="24"/>
      <c r="H23" s="24"/>
      <c r="I23" s="24"/>
      <c r="J23" s="24"/>
      <c r="K23" s="19"/>
      <c r="L23" s="19"/>
    </row>
    <row r="24" spans="1:14" x14ac:dyDescent="0.2">
      <c r="A24" s="24">
        <f>1/(1+0.2316419*ABS(A47))</f>
        <v>0.93155106168370883</v>
      </c>
      <c r="B24" s="24"/>
      <c r="C24" s="24"/>
      <c r="D24" s="24"/>
      <c r="E24" s="24"/>
      <c r="F24" s="24"/>
      <c r="G24" s="24"/>
      <c r="H24" s="24"/>
      <c r="I24" s="24"/>
      <c r="J24" s="24"/>
      <c r="K24" s="19"/>
      <c r="L24" s="19"/>
    </row>
    <row r="25" spans="1:14" x14ac:dyDescent="0.2">
      <c r="A25" s="24">
        <f>C7</f>
        <v>30</v>
      </c>
      <c r="B25" s="24">
        <f>A29-C10*SQRT(C11)</f>
        <v>-0.45425942248745388</v>
      </c>
      <c r="C25" s="24">
        <f>1/(1+0.2316419*ABS(B28))</f>
        <v>0.9299544565440192</v>
      </c>
      <c r="D25" s="24">
        <f>MINA(ABS(F33),25)*IF(F33&gt;=0,1,-1)</f>
        <v>-0.44417819970574046</v>
      </c>
      <c r="E25" s="24">
        <f>1/(1+0.2316419*ABS(D35))</f>
        <v>0.93281572614981456</v>
      </c>
      <c r="F25" s="24">
        <f>1/(1+0.2316419*ABS(G30))</f>
        <v>0.93281573066049761</v>
      </c>
      <c r="G25" s="24">
        <f>A28</f>
        <v>365</v>
      </c>
      <c r="H25" s="24">
        <f>J48-H32*SQRT(C11)</f>
        <v>-0.44417819967085687</v>
      </c>
      <c r="I25" s="24">
        <f>1/(1+0.2316419*ABS(F43))</f>
        <v>0.93281572615938524</v>
      </c>
      <c r="J25" s="24">
        <f>C10-J27</f>
        <v>2.8082749769212101E-2</v>
      </c>
      <c r="K25" s="19"/>
      <c r="L25" s="19"/>
    </row>
    <row r="26" spans="1:14" x14ac:dyDescent="0.2">
      <c r="A26" s="24">
        <f>1/B26</f>
        <v>1.5936982732432439</v>
      </c>
      <c r="B26" s="24">
        <f>IF(B28&gt;=0,C29,1-C29)</f>
        <v>0.62747134560480977</v>
      </c>
      <c r="C26" s="24">
        <f>1/(1+0.2316419*ABS(B29))</f>
        <v>0.90479271947540274</v>
      </c>
      <c r="D26" s="24">
        <f>1/(1+0.2316419*ABS(F36))</f>
        <v>0.93281572614934061</v>
      </c>
      <c r="E26" s="24">
        <f>1/(1+0.2316419*ABS(D36))</f>
        <v>0.90670850601707975</v>
      </c>
      <c r="F26" s="24">
        <f>1/(1+0.2316419*ABS(G31))</f>
        <v>0.90670850900028677</v>
      </c>
      <c r="G26" s="24">
        <f>(LN(A25/C8)+(C9+C42^2/2)*C11)/C42/SQRT(C11)</f>
        <v>0.31092426661102357</v>
      </c>
      <c r="H26" s="24">
        <f>1/(1+0.2316419*ABS(I47))</f>
        <v>0.90670850615754994</v>
      </c>
      <c r="I26" s="24">
        <f>1/(1+0.2316419*ABS(F44))</f>
        <v>0.90670850602340958</v>
      </c>
      <c r="J26" s="24">
        <f>C12-I34</f>
        <v>1.0302869668521453E-13</v>
      </c>
      <c r="K26" s="19"/>
      <c r="L26" s="19"/>
    </row>
    <row r="27" spans="1:14" x14ac:dyDescent="0.2">
      <c r="A27" s="24"/>
      <c r="B27" s="24">
        <f>IF(B29&gt;=0,C30,1-C30)</f>
        <v>0.32482099604319892</v>
      </c>
      <c r="C27" s="24">
        <f>0.3989423*EXP(-(B28^2)/2)</f>
        <v>0.37839974498537893</v>
      </c>
      <c r="D27" s="24">
        <f>1/(1+0.2316419*ABS(D25))</f>
        <v>0.90670850601676634</v>
      </c>
      <c r="E27" s="24">
        <f>0.3989423*EXP(-(D35^2)/2)</f>
        <v>0.3801172805623742</v>
      </c>
      <c r="F27" s="24">
        <f>0.3989423*EXP(-(G30^2)/2)</f>
        <v>0.38011728320725269</v>
      </c>
      <c r="G27" s="24">
        <f>G26-C42*SQRT(C11)</f>
        <v>-0.44417818403907749</v>
      </c>
      <c r="H27" s="24"/>
      <c r="I27" s="24">
        <f>0.3989423*EXP(-(F43^2)/2)</f>
        <v>0.38011728056798605</v>
      </c>
      <c r="J27" s="24">
        <f>I33-(I36-C12)*EXP(A42^2/2)*(2*PI())^0.5/A25/(C11^0.5)</f>
        <v>0.87191725023078792</v>
      </c>
      <c r="K27" s="19"/>
      <c r="L27" s="19"/>
    </row>
    <row r="28" spans="1:14" x14ac:dyDescent="0.2">
      <c r="A28" s="24">
        <v>365</v>
      </c>
      <c r="B28" s="24">
        <f>MINA(ABS(A29),25)*IF(A29&gt;=0,1,-1)</f>
        <v>0.32516344091854088</v>
      </c>
      <c r="C28" s="24">
        <f>0.3989423*EXP(-(B29^2)/2)</f>
        <v>0.35983334130641836</v>
      </c>
      <c r="D28" s="24">
        <f>0.3989423*EXP(-(F36^2)/2)</f>
        <v>0.38011728056209632</v>
      </c>
      <c r="E28" s="24">
        <f>0.3989423*EXP(-(D36^2)/2)</f>
        <v>0.36146660500089239</v>
      </c>
      <c r="F28" s="24">
        <f>0.3989423*EXP(-(G31^2)/2)</f>
        <v>0.36146660751599841</v>
      </c>
      <c r="G28" s="24">
        <f>IF(G30&gt;=0,F29,1-F29)</f>
        <v>0.62207093732812724</v>
      </c>
      <c r="H28" s="24">
        <f>1/(1+0.2316419*ABS(H47))</f>
        <v>0.90670984598615845</v>
      </c>
      <c r="I28" s="24">
        <f>0.3989423*EXP(-(F44^2)/2)</f>
        <v>0.3614666050062289</v>
      </c>
      <c r="J28" s="24">
        <f>1/(1+0.2316419*ABS(J42))</f>
        <v>0.93281572614936303</v>
      </c>
      <c r="K28" s="19"/>
      <c r="L28" s="19"/>
    </row>
    <row r="29" spans="1:14" x14ac:dyDescent="0.2">
      <c r="A29" s="24">
        <f>(LN(A25/C8)+(C9+C10^2/2)*C11)/C10/SQRT(C11)</f>
        <v>0.32516344091854088</v>
      </c>
      <c r="B29" s="24">
        <f>MINA(ABS(B25),25)*IF(B25&gt;=0,1,-1)</f>
        <v>-0.45425942248745388</v>
      </c>
      <c r="C29" s="24">
        <f>1-C27*C25*((((1.330274*C25-1.821256)*C25+1.781478)*C25-0.3565638)*C25+0.3193815)</f>
        <v>0.62747134560480977</v>
      </c>
      <c r="D29" s="24">
        <f>0.3989423*EXP(-(D25^2)/2)</f>
        <v>0.36146660500062811</v>
      </c>
      <c r="E29" s="24">
        <f>1-E27*E25*((((1.330274*E25-1.821256)*E25+1.781478)*E25-0.3565638)*E25+0.3193815)</f>
        <v>0.62207094583462696</v>
      </c>
      <c r="F29" s="24">
        <f>1-F27*F25*((((1.330274*F25-1.821256)*F25+1.781478)*F25-0.3565638)*F25+0.3193815)</f>
        <v>0.62207093732812724</v>
      </c>
      <c r="G29" s="24">
        <f>IF(G31&gt;=0,F30,1-F30)</f>
        <v>0.32845682288326283</v>
      </c>
      <c r="H29" s="24">
        <f>(LN(A25/C8)+(C9+G37^2/2)*C11)/G37/SQRT(C11)</f>
        <v>0.31092428899200364</v>
      </c>
      <c r="I29" s="24">
        <f>1-I27*I25*((((1.330274*I25-1.821256)*I25+1.781478)*I25-0.3565638)*I25+0.3193815)</f>
        <v>0.62207094581657796</v>
      </c>
      <c r="J29" s="24">
        <f>1/(1+0.2316419*ABS(J43))</f>
        <v>0.9067085060167811</v>
      </c>
      <c r="K29" s="19"/>
      <c r="L29" s="19"/>
    </row>
    <row r="30" spans="1:14" x14ac:dyDescent="0.2">
      <c r="A30" s="24"/>
      <c r="B30" s="24">
        <f>A28</f>
        <v>365</v>
      </c>
      <c r="C30" s="24">
        <f>1-C28*C26*((((1.330274*C26-1.821256)*C26+1.781478)*C26-0.3565638)*C26+0.3193815)</f>
        <v>0.67517900395680108</v>
      </c>
      <c r="D30" s="24">
        <f>1-D28*D26*((((1.330274*D26-1.821256)*D26+1.781478)*D26-0.3565638)*D26+0.3193815)</f>
        <v>0.62207094583552069</v>
      </c>
      <c r="E30" s="24">
        <f>1-E28*E26*((((1.330274*E26-1.821256)*E26+1.781478)*E26-0.3565638)*E26+0.3193815)</f>
        <v>0.67154318277912384</v>
      </c>
      <c r="F30" s="24">
        <f>1-F28*F26*((((1.330274*F26-1.821256)*F26+1.781478)*F26-0.3565638)*F26+0.3193815)</f>
        <v>0.67154317711673717</v>
      </c>
      <c r="G30" s="24">
        <f>MINA(ABS(G26),25)*IF(G26&gt;=0,1,-1)</f>
        <v>0.31092426661102357</v>
      </c>
      <c r="H30" s="24">
        <f>C10-H32</f>
        <v>2.8082749867025636E-2</v>
      </c>
      <c r="I30" s="24">
        <f>1-I28*I26*((((1.330274*I26-1.821256)*I26+1.781478)*I26-0.3565638)*I26+0.3193815)</f>
        <v>0.67154318276710923</v>
      </c>
      <c r="J30" s="24">
        <f>0.3989423*EXP(-(J42^2)/2)</f>
        <v>0.38011728056210942</v>
      </c>
      <c r="K30" s="19"/>
      <c r="L30" s="19"/>
    </row>
    <row r="31" spans="1:14" x14ac:dyDescent="0.2">
      <c r="A31" s="24"/>
      <c r="B31" s="24"/>
      <c r="C31" s="24">
        <f>1/(1+0.2316419*ABS(D47))</f>
        <v>0.93281582175094635</v>
      </c>
      <c r="D31" s="24">
        <f>1-D29*D27*((((1.330274*D27-1.821256)*D27+1.781478)*D27-0.3565638)*D27+0.3193815)</f>
        <v>0.67154318277971869</v>
      </c>
      <c r="E31" s="24">
        <f>A28</f>
        <v>365</v>
      </c>
      <c r="F31" s="24">
        <f>(A25*G28-EXP(-C9*C11)*C8*G29)</f>
        <v>8.2999995661229242</v>
      </c>
      <c r="G31" s="24">
        <f>MINA(ABS(G27),25)*IF(G27&gt;=0,1,-1)</f>
        <v>-0.44417818403907749</v>
      </c>
      <c r="H31" s="24">
        <f>C12-J44</f>
        <v>9.6608765431938082E-10</v>
      </c>
      <c r="I31" s="24">
        <f>C10-I33</f>
        <v>2.8082749769419602E-2</v>
      </c>
      <c r="J31" s="24">
        <f>0.3989423*EXP(-(J43^2)/2)</f>
        <v>0.3614666050006406</v>
      </c>
      <c r="K31" s="19"/>
      <c r="L31" s="19"/>
    </row>
    <row r="32" spans="1:14" x14ac:dyDescent="0.2">
      <c r="A32" s="24">
        <f>C10-A34</f>
        <v>0.53371076297147324</v>
      </c>
      <c r="B32" s="24">
        <f>C10-B34</f>
        <v>2.8501188239960284E-2</v>
      </c>
      <c r="C32" s="24">
        <f>C33</f>
        <v>0.87191725023079791</v>
      </c>
      <c r="D32" s="24">
        <f>IF(F43&gt;=0,I29,1-I29)</f>
        <v>0.62207094581657796</v>
      </c>
      <c r="E32" s="24">
        <f>(LN(A25/C8)+(C9+B37^2/2)*C11)/B37/SQRT(C11)</f>
        <v>0.30633399591273353</v>
      </c>
      <c r="F32" s="24">
        <f>1/G28</f>
        <v>1.6075337071606746</v>
      </c>
      <c r="G32" s="24">
        <f>C10-G34</f>
        <v>2.8102481467400575E-2</v>
      </c>
      <c r="H32" s="24">
        <f>G40-(E38-C12)*EXP(A42^2/2)*(2*PI())^0.5/A25/(C11^0.5)</f>
        <v>0.87191725013297439</v>
      </c>
      <c r="I32" s="24">
        <f>C12-I36</f>
        <v>2.1511681325137033E-12</v>
      </c>
      <c r="J32" s="24">
        <f>1-J30*J28*((((1.330274*J28-1.821256)*J28+1.781478)*J28-0.3565638)*J28+0.3193815)</f>
        <v>0.62207094583547851</v>
      </c>
      <c r="K32" s="19"/>
      <c r="L32" s="19"/>
    </row>
    <row r="33" spans="1:12" x14ac:dyDescent="0.2">
      <c r="A33" s="24">
        <f>C12-A38</f>
        <v>5.1474971340836895</v>
      </c>
      <c r="B33" s="24">
        <f>C12-B38</f>
        <v>4.1325257180648833E-3</v>
      </c>
      <c r="C33" s="24">
        <f>G37</f>
        <v>0.87191725023079791</v>
      </c>
      <c r="D33" s="24">
        <f>IF(D35&gt;=0,E29,1-E29)</f>
        <v>0.62207094583462696</v>
      </c>
      <c r="E33" s="24">
        <f>E32-B37*SQRT(C11)</f>
        <v>-0.44097718383212564</v>
      </c>
      <c r="F33" s="24">
        <f>H29-G37*SQRT(C11)</f>
        <v>-0.44417819970574046</v>
      </c>
      <c r="G33" s="24">
        <f>C12-F37</f>
        <v>1.9486539072133269E-4</v>
      </c>
      <c r="H33" s="24">
        <f>MINA(ABS(E32),25)*IF(E32&gt;=0,1,-1)</f>
        <v>0.30633399591273353</v>
      </c>
      <c r="I33" s="24">
        <f>C38-(E40-C12)*EXP(A42^2/2)*(2*PI())^0.5/A25/(C11^0.5)</f>
        <v>0.87191725023058042</v>
      </c>
      <c r="J33" s="24">
        <f>1-J31*J29*((((1.330274*J29-1.821256)*J29+1.781478)*J29-0.3565638)*J29+0.3193815)</f>
        <v>0.67154318277969072</v>
      </c>
      <c r="K33" s="19"/>
      <c r="L33" s="19"/>
    </row>
    <row r="34" spans="1:12" x14ac:dyDescent="0.2">
      <c r="A34" s="24">
        <f>(ABS(LN(A25/C8)+C9*C11)*2/C11)^0.5+0.00001</f>
        <v>0.36628923702852684</v>
      </c>
      <c r="B34" s="24">
        <f>B37-(D41-C12)*EXP(A42^2/2)*(2*PI())^0.5/A25/(C11^0.5)</f>
        <v>0.87149881176003974</v>
      </c>
      <c r="C34" s="24">
        <f>C10-G37</f>
        <v>2.8082749769202109E-2</v>
      </c>
      <c r="D34" s="24">
        <f>IF(D36&gt;=0,E30,1-E30)</f>
        <v>0.32845681722087616</v>
      </c>
      <c r="E34" s="24">
        <f>IF(H33&gt;=0,H39,1-H39)</f>
        <v>0.62032485736725751</v>
      </c>
      <c r="F34" s="24">
        <f>IF(F36&gt;=0,D30,1-D30)</f>
        <v>0.62207094583552069</v>
      </c>
      <c r="G34" s="24">
        <f>B34-(B38-C12)*EXP(A42^2/2)*(2*PI())^0.5/A25/(C11^0.5)</f>
        <v>0.87189751853259945</v>
      </c>
      <c r="H34" s="24">
        <f>MINA(ABS(E33),25)*IF(E33&gt;=0,1,-1)</f>
        <v>-0.44097718383212564</v>
      </c>
      <c r="I34" s="24">
        <f>(A25*I38-EXP(-C9*C11)*C8*I39)</f>
        <v>8.2999999999998977</v>
      </c>
      <c r="J34" s="24">
        <f>A28</f>
        <v>365</v>
      </c>
      <c r="K34" s="19"/>
      <c r="L34" s="19"/>
    </row>
    <row r="35" spans="1:12" x14ac:dyDescent="0.2">
      <c r="A35" s="24">
        <f>C10-A37</f>
        <v>2.8083680821907042E-2</v>
      </c>
      <c r="B35" s="24">
        <f>C10-B37</f>
        <v>3.7079378411777442E-2</v>
      </c>
      <c r="C35" s="24">
        <f>C12-G45</f>
        <v>0</v>
      </c>
      <c r="D35" s="24">
        <f>MINA(ABS(F40),25)*IF(F40&gt;=0,1,-1)</f>
        <v>0.31092428898965252</v>
      </c>
      <c r="E35" s="24">
        <f>IF(H34&gt;=0,H40,1-H40)</f>
        <v>0.32961469973868796</v>
      </c>
      <c r="F35" s="24">
        <f>IF(D25&gt;=0,D31,1-D31)</f>
        <v>0.32845681722028131</v>
      </c>
      <c r="G35" s="24">
        <f>C10-G37</f>
        <v>2.8082749769202109E-2</v>
      </c>
      <c r="H35" s="24">
        <f>1/(1+0.2316419*ABS(H33))</f>
        <v>0.93374187379699924</v>
      </c>
      <c r="I35" s="24">
        <f>1/I38</f>
        <v>1.6075336851761746</v>
      </c>
      <c r="J35" s="24">
        <f>(LN(A25/C8)+(C9+I33^2/2)*C11)/I33/SQRT(C11)</f>
        <v>0.31092428899189284</v>
      </c>
      <c r="K35" s="19"/>
      <c r="L35" s="19"/>
    </row>
    <row r="36" spans="1:12" x14ac:dyDescent="0.2">
      <c r="A36" s="24">
        <f>C12-E36</f>
        <v>9.1948334670632903E-6</v>
      </c>
      <c r="B36" s="24">
        <f>C12-D41</f>
        <v>8.8911435519126059E-2</v>
      </c>
      <c r="C36" s="24">
        <f>C10-C38</f>
        <v>2.8082749773817306E-2</v>
      </c>
      <c r="D36" s="24">
        <f>MINA(ABS(F41),25)*IF(F41&gt;=0,1,-1)</f>
        <v>-0.44417819970409478</v>
      </c>
      <c r="E36" s="24">
        <f>(A25*E45-EXP(-C9*C11)*C8*D46)</f>
        <v>8.2999908051665336</v>
      </c>
      <c r="F36" s="24">
        <f>MINA(ABS(H29),25)*IF(H29&gt;=0,1,-1)</f>
        <v>0.31092428899200364</v>
      </c>
      <c r="G36" s="24">
        <f>C12-G45</f>
        <v>0</v>
      </c>
      <c r="H36" s="24">
        <f>1/(1+0.2316419*ABS(H34))</f>
        <v>0.90731850962929117</v>
      </c>
      <c r="I36" s="24">
        <f>(A25*J40-EXP(-C9*C11)*C8*J41)</f>
        <v>8.2999999999978495</v>
      </c>
      <c r="J36" s="24">
        <f>J35-I33*SQRT(C11)</f>
        <v>-0.44417819970566297</v>
      </c>
      <c r="K36" s="19"/>
      <c r="L36" s="19"/>
    </row>
    <row r="37" spans="1:12" x14ac:dyDescent="0.2">
      <c r="A37" s="24">
        <f>G34-(F37-C12)*EXP(A42^2/2)*(2*PI())^0.5/A25/(C11^0.5)</f>
        <v>0.87191631917809298</v>
      </c>
      <c r="B37" s="24">
        <f>A34-(A38-C12)*EXP(A42^2/2)*(2*PI())^0.5/A25/(C11^0.5)</f>
        <v>0.86292062158822258</v>
      </c>
      <c r="C37" s="24">
        <f>C12-E40</f>
        <v>4.5581316499010427E-11</v>
      </c>
      <c r="D37" s="24">
        <f>0.3989423*EXP(-(I40^2)/2)</f>
        <v>0.38011728056209693</v>
      </c>
      <c r="E37" s="24">
        <f>1/E45</f>
        <v>1.6075341510775984</v>
      </c>
      <c r="F37" s="24">
        <f>(A25*H44-EXP(-C9*C11)*C8*H45)</f>
        <v>8.2998051346092794</v>
      </c>
      <c r="G37" s="24">
        <f>J27-(I34-C12)*EXP(A42^2/2)*(2*PI())^0.5/A25/(C11^0.5)</f>
        <v>0.87191725023079791</v>
      </c>
      <c r="H37" s="24">
        <f>0.3989423*EXP(-(H33^2)/2)</f>
        <v>0.38065617366991139</v>
      </c>
      <c r="I37" s="24">
        <f>1/J40</f>
        <v>1.6075336851762787</v>
      </c>
      <c r="J37" s="24">
        <f>A28</f>
        <v>365</v>
      </c>
      <c r="K37" s="19"/>
      <c r="L37" s="19"/>
    </row>
    <row r="38" spans="1:12" x14ac:dyDescent="0.2">
      <c r="A38" s="24">
        <f>(A25*A44-EXP(-C9*C11)*C8*A45)</f>
        <v>3.1525028659163112</v>
      </c>
      <c r="B38" s="24">
        <f>(A25*B44-EXP(-C9*C11)*C8*B45)</f>
        <v>8.2958674742819358</v>
      </c>
      <c r="C38" s="24">
        <f>H32-(J44-C12)*EXP(A42^2/2)*(2*PI())^0.5/A25/(C11^0.5)</f>
        <v>0.87191725022618272</v>
      </c>
      <c r="D38" s="24">
        <f>0.3989423*EXP(-(G43^2)/2)</f>
        <v>0.36146660500062872</v>
      </c>
      <c r="E38" s="24">
        <f>(A25*I44-EXP(-C9*C11)*C8*I45)</f>
        <v>8.2999999795265964</v>
      </c>
      <c r="F38" s="24">
        <f>1/H44</f>
        <v>1.6075435590786484</v>
      </c>
      <c r="G38" s="24">
        <f>C10-G40</f>
        <v>2.8082751842303133E-2</v>
      </c>
      <c r="H38" s="24">
        <f>0.3989423*EXP(-(H34^2)/2)</f>
        <v>0.36197905700452571</v>
      </c>
      <c r="I38" s="24">
        <f>IF(I40&gt;=0,D39,1-D39)</f>
        <v>0.62207094583551881</v>
      </c>
      <c r="J38" s="24">
        <f>(LN(A25/C8)+(C9+J27^2/2)*C11)/J27/SQRT(C11)</f>
        <v>0.31092428899199853</v>
      </c>
      <c r="K38" s="19"/>
      <c r="L38" s="19"/>
    </row>
    <row r="39" spans="1:12" x14ac:dyDescent="0.2">
      <c r="A39" s="24">
        <f>1/A44</f>
        <v>1.9999855808419742</v>
      </c>
      <c r="B39" s="24">
        <f>1/B44</f>
        <v>1.6077431221719061</v>
      </c>
      <c r="C39" s="24"/>
      <c r="D39" s="24">
        <f>1-D37*G41*((((1.330274*G41-1.821256)*G41+1.781478)*G41-0.3565638)*G41+0.3193815)</f>
        <v>0.62207094583551881</v>
      </c>
      <c r="E39" s="24">
        <f>1/I44</f>
        <v>1.607533686213555</v>
      </c>
      <c r="F39" s="24">
        <f>A28</f>
        <v>365</v>
      </c>
      <c r="G39" s="24">
        <f>C12-E38</f>
        <v>2.0473404305221266E-8</v>
      </c>
      <c r="H39" s="24">
        <f>1-H37*H35*((((1.330274*H35-1.821256)*H35+1.781478)*H35-0.3565638)*H35+0.3193815)</f>
        <v>0.62032485736725751</v>
      </c>
      <c r="I39" s="24">
        <f>IF(G43&gt;=0,D40,1-D40)</f>
        <v>0.32845681722028264</v>
      </c>
      <c r="J39" s="24">
        <f>J38-J27*SQRT(C11)</f>
        <v>-0.44417819970573702</v>
      </c>
      <c r="K39" s="19"/>
      <c r="L39" s="19"/>
    </row>
    <row r="40" spans="1:12" x14ac:dyDescent="0.2">
      <c r="A40" s="24">
        <f>0.3989423*EXP(-(A47^2)/2)</f>
        <v>0.37936796389128441</v>
      </c>
      <c r="B40" s="24">
        <f>1/(1+0.2316419*ABS(D48))</f>
        <v>0.90670856924427579</v>
      </c>
      <c r="C40" s="24">
        <f>C10-C42</f>
        <v>2.8082793702836062E-2</v>
      </c>
      <c r="D40" s="24">
        <f>1-D38*J46*((((1.330274*J46-1.821256)*J46+1.781478)*J46-0.3565638)*J46+0.3193815)</f>
        <v>0.67154318277971736</v>
      </c>
      <c r="E40" s="24">
        <f>(A25*D33-EXP(-C9*C11)*C8*D34)</f>
        <v>8.2999999999544194</v>
      </c>
      <c r="F40" s="24">
        <f>(LN(A25/C8)+(C9+C38^2/2)*C11)/C38/SQRT(C11)</f>
        <v>0.31092428898965252</v>
      </c>
      <c r="G40" s="24">
        <f>C42-(F31-C12)*EXP(A42^2/2)*(2*PI())^0.5/A25/(C11^0.5)</f>
        <v>0.87191724815769689</v>
      </c>
      <c r="H40" s="24">
        <f>1-H38*H36*((((1.330274*H36-1.821256)*H36+1.781478)*H36-0.3565638)*H36+0.3193815)</f>
        <v>0.67038530026131204</v>
      </c>
      <c r="I40" s="24">
        <f>MINA(ABS(J38),25)*IF(J38&gt;=0,1,-1)</f>
        <v>0.31092428899199853</v>
      </c>
      <c r="J40" s="24">
        <f>IF(J42&gt;=0,J32,1-J32)</f>
        <v>0.62207094583547851</v>
      </c>
      <c r="K40" s="19"/>
      <c r="L40" s="19"/>
    </row>
    <row r="41" spans="1:12" x14ac:dyDescent="0.2">
      <c r="A41" s="24">
        <f>A28</f>
        <v>365</v>
      </c>
      <c r="B41" s="24">
        <f>0.3989423*EXP(-(A46^2)/2)</f>
        <v>0.39894229998504011</v>
      </c>
      <c r="C41" s="24">
        <f>C12-F31</f>
        <v>4.3387707648889773E-7</v>
      </c>
      <c r="D41" s="24">
        <f>(A25*E34-EXP(-C9*C11)*C8*E35)</f>
        <v>8.2110885644808747</v>
      </c>
      <c r="E41" s="24">
        <f>1/D33</f>
        <v>1.6075336851784792</v>
      </c>
      <c r="F41" s="24">
        <f>F40-C38*SQRT(C11)</f>
        <v>-0.44417819970409478</v>
      </c>
      <c r="G41" s="24">
        <f>1/(1+0.2316419*ABS(I40))</f>
        <v>0.93281572614934161</v>
      </c>
      <c r="H41" s="24">
        <f>A28</f>
        <v>365</v>
      </c>
      <c r="I41" s="24">
        <f>A28</f>
        <v>365</v>
      </c>
      <c r="J41" s="24">
        <f>IF(J43&gt;=0,J33,1-J33)</f>
        <v>0.32845681722030928</v>
      </c>
      <c r="K41" s="19"/>
      <c r="L41" s="19"/>
    </row>
    <row r="42" spans="1:12" x14ac:dyDescent="0.2">
      <c r="A42" s="24">
        <f>(LN(A25/C8)+(C9+A34^2/2)*C11)/A34/SQRT(C11)</f>
        <v>8.6601358218636303E-6</v>
      </c>
      <c r="B42" s="24">
        <f>(LN(A25/C8)+(C9+B34^2/2)*C11)/B34/SQRT(C11)</f>
        <v>0.31071110977982164</v>
      </c>
      <c r="C42" s="24">
        <f>A37-(E36-C12)*EXP(A42^2/2)*(2*PI())^0.5/A25/(C11^0.5)</f>
        <v>0.87191720629716396</v>
      </c>
      <c r="D42" s="24">
        <f>1/E34</f>
        <v>1.6120585659651543</v>
      </c>
      <c r="E42" s="24">
        <f>A28</f>
        <v>365</v>
      </c>
      <c r="F42" s="24">
        <f>IF(F44&gt;=0,I30,1-I30)</f>
        <v>0.32845681723289077</v>
      </c>
      <c r="G42" s="24">
        <f>1-A40*A24*((((1.330274*A24-1.821256)*A24+1.781478)*A24-0.3565638)*A24+0.3193815)</f>
        <v>0.62445681228595862</v>
      </c>
      <c r="H42" s="24">
        <f>(LN(A25/C8)+(C9+G34^2/2)*C11)/G34/SQRT(C11)</f>
        <v>0.31091423709782168</v>
      </c>
      <c r="I42" s="24">
        <f>(LN(A25/C8)+(C9+G40^2/2)*C11)/G40/SQRT(C11)</f>
        <v>0.31092428793591004</v>
      </c>
      <c r="J42" s="24">
        <f>MINA(ABS(J35),25)*IF(J35&gt;=0,1,-1)</f>
        <v>0.31092428899189284</v>
      </c>
      <c r="K42" s="19"/>
      <c r="L42" s="19"/>
    </row>
    <row r="43" spans="1:12" x14ac:dyDescent="0.2">
      <c r="A43" s="24">
        <f>A42-A34*SQRT(C11)</f>
        <v>-0.31720712426370207</v>
      </c>
      <c r="B43" s="24">
        <f>B42-B34*SQRT(C11)</f>
        <v>-0.44402900057232519</v>
      </c>
      <c r="C43" s="24">
        <f>1/(1+0.2316419*ABS(D44))</f>
        <v>0.90673692001888861</v>
      </c>
      <c r="D43" s="24">
        <f>MINA(ABS(B42),25)*IF(B42&gt;=0,1,-1)</f>
        <v>0.31071110977982164</v>
      </c>
      <c r="E43" s="24">
        <f>(LN(A25/C8)+(C9+A37^2/2)*C11)/A37/SQRT(C11)</f>
        <v>0.31092381468852992</v>
      </c>
      <c r="F43" s="24">
        <f>MINA(ABS(J48),25)*IF(J48&gt;=0,1,-1)</f>
        <v>0.31092428894216967</v>
      </c>
      <c r="G43" s="24">
        <f>MINA(ABS(J39),25)*IF(J39&gt;=0,1,-1)</f>
        <v>-0.44417819970573702</v>
      </c>
      <c r="H43" s="24">
        <f>H42-G34*SQRT(C11)</f>
        <v>-0.44417116344802282</v>
      </c>
      <c r="I43" s="24">
        <f>I42-G40*SQRT(C11)</f>
        <v>-0.44417819896647598</v>
      </c>
      <c r="J43" s="24">
        <f>MINA(ABS(J36),25)*IF(J36&gt;=0,1,-1)</f>
        <v>-0.44417819970566297</v>
      </c>
      <c r="K43" s="19"/>
      <c r="L43" s="19"/>
    </row>
    <row r="44" spans="1:12" x14ac:dyDescent="0.2">
      <c r="A44" s="24">
        <f>IF(A46&gt;=0,C48,1-C48)</f>
        <v>0.50000360481549566</v>
      </c>
      <c r="B44" s="24">
        <f>IF(D43&gt;=0,C46,1-C46)</f>
        <v>0.62198991008532278</v>
      </c>
      <c r="C44" s="24">
        <f>0.3989423*EXP(-(D43^2)/2)</f>
        <v>0.38014246791900685</v>
      </c>
      <c r="D44" s="24">
        <f>MINA(ABS(B43),25)*IF(B43&gt;=0,1,-1)</f>
        <v>-0.44402900057232519</v>
      </c>
      <c r="E44" s="24">
        <f>E43-A37*SQRT(C11)</f>
        <v>-0.44417786769391954</v>
      </c>
      <c r="F44" s="24">
        <f>MINA(ABS(H25),25)*IF(H25&gt;=0,1,-1)</f>
        <v>-0.44417819967085687</v>
      </c>
      <c r="G44" s="24">
        <f>1-B47*H28*((((1.330274*H28-1.821256)*H28+1.781478)*H28-0.3565638)*H28+0.3193815)</f>
        <v>0.67154063940090114</v>
      </c>
      <c r="H44" s="24">
        <f>IF(H46&gt;=0,B48,1-B48)</f>
        <v>0.62206712493261618</v>
      </c>
      <c r="I44" s="24">
        <f>IF(I46&gt;=0,E48,1-E48)</f>
        <v>0.62207094543408137</v>
      </c>
      <c r="J44" s="24">
        <f>(A25*D32-EXP(-C9*C11)*C8*F42)</f>
        <v>8.2999999990339131</v>
      </c>
      <c r="K44" s="19"/>
      <c r="L44" s="19"/>
    </row>
    <row r="45" spans="1:12" x14ac:dyDescent="0.2">
      <c r="A45" s="24">
        <f>IF(A47&gt;=0,G42,1-G42)</f>
        <v>0.37554318771404138</v>
      </c>
      <c r="B45" s="24">
        <f>IF(D44&gt;=0,C47,1-C47)</f>
        <v>0.32851074956762116</v>
      </c>
      <c r="C45" s="24">
        <f>0.3989423*EXP(-(D44^2)/2)</f>
        <v>0.36149055652521533</v>
      </c>
      <c r="D45" s="24">
        <f>1/(1+0.2316419*ABS(D43))</f>
        <v>0.93285869697469048</v>
      </c>
      <c r="E45" s="24">
        <f>IF(D47&gt;=0,F47,1-F47)</f>
        <v>0.62207076554464336</v>
      </c>
      <c r="F45" s="24">
        <f>0.3989423*EXP(-(D47^2)/2)</f>
        <v>0.38011733661889208</v>
      </c>
      <c r="G45" s="24">
        <f>(A25*F34-EXP(-C9*C11)*C8*F35)</f>
        <v>8.2999999999999972</v>
      </c>
      <c r="H45" s="24">
        <f>IF(H47&gt;=0,G44,1-G44)</f>
        <v>0.32845936059909886</v>
      </c>
      <c r="I45" s="24">
        <f>IF(I47&gt;=0,G47,1-G47)</f>
        <v>0.32845681748750089</v>
      </c>
      <c r="J45" s="24">
        <f>1/D32</f>
        <v>1.6075336852251207</v>
      </c>
      <c r="K45" s="19"/>
      <c r="L45" s="19"/>
    </row>
    <row r="46" spans="1:12" x14ac:dyDescent="0.2">
      <c r="A46" s="24">
        <f>MINA(ABS(A42),25)*IF(A42&gt;=0,1,-1)</f>
        <v>8.6601358218636303E-6</v>
      </c>
      <c r="B46" s="24">
        <f>0.3989423*EXP(-(H46^2)/2)</f>
        <v>0.38011846855495479</v>
      </c>
      <c r="C46" s="24">
        <f>1-C44*D45*((((1.330274*D45-1.821256)*D45+1.781478)*D45-0.3565638)*D45+0.3193815)</f>
        <v>0.62198991008532278</v>
      </c>
      <c r="D46" s="24">
        <f>IF(D48&gt;=0,F48,1-F48)</f>
        <v>0.32845693723160108</v>
      </c>
      <c r="E46" s="24">
        <f>0.3989423*EXP(-(I46^2)/2)</f>
        <v>0.38011728068691358</v>
      </c>
      <c r="F46" s="24">
        <f>0.3989423*EXP(-(D48^2)/2)</f>
        <v>0.36146665830696456</v>
      </c>
      <c r="G46" s="24">
        <f>1/F34</f>
        <v>1.6075336851761697</v>
      </c>
      <c r="H46" s="24">
        <f>MINA(ABS(H42),25)*IF(H42&gt;=0,1,-1)</f>
        <v>0.31091423709782168</v>
      </c>
      <c r="I46" s="24">
        <f>MINA(ABS(I42),25)*IF(I42&gt;=0,1,-1)</f>
        <v>0.31092428793591004</v>
      </c>
      <c r="J46" s="24">
        <f>1/(1+0.2316419*ABS(G43))</f>
        <v>0.906708506016767</v>
      </c>
      <c r="K46" s="19"/>
      <c r="L46" s="19"/>
    </row>
    <row r="47" spans="1:12" x14ac:dyDescent="0.2">
      <c r="A47" s="24">
        <f>MINA(ABS(A43),25)*IF(A43&gt;=0,1,-1)</f>
        <v>-0.31720712426370207</v>
      </c>
      <c r="B47" s="24">
        <f>0.3989423*EXP(-(H47^2)/2)</f>
        <v>0.36146773470392574</v>
      </c>
      <c r="C47" s="24">
        <f>1-C45*C43*((((1.330274*C43-1.821256)*C43+1.781478)*C43-0.3565638)*C43+0.3193815)</f>
        <v>0.67148925043237884</v>
      </c>
      <c r="D47" s="24">
        <f>MINA(ABS(E43),25)*IF(E43&gt;=0,1,-1)</f>
        <v>0.31092381468852992</v>
      </c>
      <c r="E47" s="24">
        <f>0.3989423*EXP(-(I47^2)/2)</f>
        <v>0.36146660511932116</v>
      </c>
      <c r="F47" s="24">
        <f>1-F45*C31*((((1.330274*C31-1.821256)*C31+1.781478)*C31-0.3565638)*C31+0.3193815)</f>
        <v>0.62207076554464336</v>
      </c>
      <c r="G47" s="24">
        <f>1-E47*H26*((((1.330274*H26-1.821256)*H26+1.781478)*H26-0.3565638)*H26+0.3193815)</f>
        <v>0.67154318251249911</v>
      </c>
      <c r="H47" s="24">
        <f>MINA(ABS(H43),25)*IF(H43&gt;=0,1,-1)</f>
        <v>-0.44417116344802282</v>
      </c>
      <c r="I47" s="24">
        <f>MINA(ABS(I43),25)*IF(I43&gt;=0,1,-1)</f>
        <v>-0.44417819896647598</v>
      </c>
      <c r="J47" s="24">
        <f>A28</f>
        <v>365</v>
      </c>
      <c r="K47" s="19"/>
      <c r="L47" s="19"/>
    </row>
    <row r="48" spans="1:12" x14ac:dyDescent="0.2">
      <c r="A48" s="24">
        <f>1/(1+0.2316419*ABS(A46))</f>
        <v>0.99999799395370814</v>
      </c>
      <c r="B48" s="24">
        <f>1-B46*H48*((((1.330274*H48-1.821256)*H48+1.781478)*H48-0.3565638)*H48+0.3193815)</f>
        <v>0.62206712493261618</v>
      </c>
      <c r="C48" s="24">
        <f>1-B41*A48*((((1.330274*A48-1.821256)*A48+1.781478)*A48-0.3565638)*A48+0.3193815)</f>
        <v>0.50000360481549566</v>
      </c>
      <c r="D48" s="24">
        <f>MINA(ABS(E44),25)*IF(E44&gt;=0,1,-1)</f>
        <v>-0.44417786769391954</v>
      </c>
      <c r="E48" s="24">
        <f>1-E46*I48*((((1.330274*I48-1.821256)*I48+1.781478)*I48-0.3565638)*I48+0.3193815)</f>
        <v>0.62207094543408137</v>
      </c>
      <c r="F48" s="24">
        <f>1-F46*B40*((((1.330274*B40-1.821256)*B40+1.781478)*B40-0.3565638)*B40+0.3193815)</f>
        <v>0.67154306276839892</v>
      </c>
      <c r="G48" s="24">
        <f>A28</f>
        <v>365</v>
      </c>
      <c r="H48" s="24">
        <f>1/(1+0.2316419*ABS(H46))</f>
        <v>0.93281775223446595</v>
      </c>
      <c r="I48" s="24">
        <f>1/(1+0.2316419*ABS(I46))</f>
        <v>0.93281572636220911</v>
      </c>
      <c r="J48" s="24">
        <f>(LN(A25/C8)+(C9+H32^2/2)*C11)/H32/SQRT(C11)</f>
        <v>0.31092428894216967</v>
      </c>
      <c r="K48" s="19"/>
      <c r="L48" s="19"/>
    </row>
    <row r="49" s="19" customFormat="1" x14ac:dyDescent="0.2"/>
    <row r="50" s="19" customFormat="1" x14ac:dyDescent="0.2"/>
    <row r="51" s="19" customFormat="1" x14ac:dyDescent="0.2"/>
    <row r="52" s="19" customFormat="1" x14ac:dyDescent="0.2"/>
    <row r="53" s="19" customFormat="1" x14ac:dyDescent="0.2"/>
    <row r="54" s="19" customFormat="1" x14ac:dyDescent="0.2"/>
    <row r="55" s="19" customFormat="1" x14ac:dyDescent="0.2"/>
    <row r="56" s="19" customFormat="1" x14ac:dyDescent="0.2"/>
    <row r="57" s="19" customFormat="1" x14ac:dyDescent="0.2"/>
    <row r="58" s="19" customFormat="1" x14ac:dyDescent="0.2"/>
    <row r="59" s="19" customFormat="1" x14ac:dyDescent="0.2"/>
    <row r="60" s="19" customFormat="1" x14ac:dyDescent="0.2"/>
    <row r="61" s="19" customFormat="1" x14ac:dyDescent="0.2"/>
    <row r="62" s="19" customFormat="1" x14ac:dyDescent="0.2"/>
    <row r="63" s="19" customFormat="1" x14ac:dyDescent="0.2"/>
    <row r="64" s="19" customFormat="1" x14ac:dyDescent="0.2"/>
    <row r="65" s="19" customFormat="1" x14ac:dyDescent="0.2"/>
    <row r="66" s="19" customFormat="1" x14ac:dyDescent="0.2"/>
    <row r="67" s="19" customFormat="1" x14ac:dyDescent="0.2"/>
    <row r="68" s="19" customFormat="1" x14ac:dyDescent="0.2"/>
    <row r="69" s="19" customFormat="1" x14ac:dyDescent="0.2"/>
    <row r="70" s="19" customFormat="1" x14ac:dyDescent="0.2"/>
    <row r="71" s="19" customFormat="1" x14ac:dyDescent="0.2"/>
    <row r="72" s="19" customFormat="1" x14ac:dyDescent="0.2"/>
    <row r="73" s="19" customFormat="1" x14ac:dyDescent="0.2"/>
    <row r="74" s="19" customFormat="1" x14ac:dyDescent="0.2"/>
    <row r="75" s="19" customFormat="1" x14ac:dyDescent="0.2"/>
    <row r="76" s="19" customFormat="1" x14ac:dyDescent="0.2"/>
    <row r="77" s="19" customFormat="1" x14ac:dyDescent="0.2"/>
    <row r="78" s="19" customFormat="1" x14ac:dyDescent="0.2"/>
    <row r="79" s="19" customFormat="1" x14ac:dyDescent="0.2"/>
    <row r="80" s="19" customFormat="1" x14ac:dyDescent="0.2"/>
    <row r="81" s="19" customFormat="1" x14ac:dyDescent="0.2"/>
    <row r="82" s="19" customFormat="1" x14ac:dyDescent="0.2"/>
    <row r="83" s="19" customFormat="1" x14ac:dyDescent="0.2"/>
    <row r="84" s="19" customFormat="1" x14ac:dyDescent="0.2"/>
    <row r="85" s="19" customFormat="1" x14ac:dyDescent="0.2"/>
    <row r="86" s="19" customFormat="1" x14ac:dyDescent="0.2"/>
    <row r="87" s="19" customFormat="1" x14ac:dyDescent="0.2"/>
    <row r="88" s="19" customFormat="1" x14ac:dyDescent="0.2"/>
    <row r="89" s="19" customFormat="1" x14ac:dyDescent="0.2"/>
    <row r="90" s="19" customFormat="1" x14ac:dyDescent="0.2"/>
    <row r="91" s="19" customFormat="1" x14ac:dyDescent="0.2"/>
    <row r="92" s="19" customFormat="1" x14ac:dyDescent="0.2"/>
    <row r="93" s="19" customFormat="1" x14ac:dyDescent="0.2"/>
    <row r="94" s="19" customFormat="1" x14ac:dyDescent="0.2"/>
    <row r="95" s="19" customFormat="1" x14ac:dyDescent="0.2"/>
    <row r="96" s="19" customFormat="1" x14ac:dyDescent="0.2"/>
    <row r="97" s="19" customFormat="1" x14ac:dyDescent="0.2"/>
    <row r="98" s="19" customFormat="1" x14ac:dyDescent="0.2"/>
    <row r="99" s="19" customFormat="1" x14ac:dyDescent="0.2"/>
    <row r="100" s="19" customFormat="1" x14ac:dyDescent="0.2"/>
    <row r="101" s="19" customFormat="1" x14ac:dyDescent="0.2"/>
    <row r="102" s="19" customFormat="1" x14ac:dyDescent="0.2"/>
    <row r="103" s="19" customFormat="1" x14ac:dyDescent="0.2"/>
    <row r="104" s="19" customFormat="1" x14ac:dyDescent="0.2"/>
    <row r="105" s="19" customFormat="1" x14ac:dyDescent="0.2"/>
    <row r="106" s="19" customFormat="1" x14ac:dyDescent="0.2"/>
    <row r="107" s="19" customFormat="1" x14ac:dyDescent="0.2"/>
    <row r="108" s="19" customFormat="1" x14ac:dyDescent="0.2"/>
    <row r="109" s="19" customFormat="1" x14ac:dyDescent="0.2"/>
    <row r="110" s="19" customFormat="1" x14ac:dyDescent="0.2"/>
    <row r="111" s="19" customFormat="1" x14ac:dyDescent="0.2"/>
    <row r="112" s="19" customFormat="1" x14ac:dyDescent="0.2"/>
    <row r="113" s="19" customFormat="1" x14ac:dyDescent="0.2"/>
    <row r="114" s="19" customFormat="1" x14ac:dyDescent="0.2"/>
    <row r="115" s="19" customFormat="1" x14ac:dyDescent="0.2"/>
    <row r="116" s="19" customFormat="1" x14ac:dyDescent="0.2"/>
    <row r="117" s="19" customFormat="1" x14ac:dyDescent="0.2"/>
    <row r="118" s="19" customFormat="1" x14ac:dyDescent="0.2"/>
    <row r="119" s="19" customFormat="1" x14ac:dyDescent="0.2"/>
    <row r="120" s="19" customFormat="1" x14ac:dyDescent="0.2"/>
    <row r="121" s="19" customFormat="1" x14ac:dyDescent="0.2"/>
    <row r="122" s="19" customFormat="1" x14ac:dyDescent="0.2"/>
    <row r="123" s="19" customFormat="1" x14ac:dyDescent="0.2"/>
    <row r="124" s="19" customFormat="1" x14ac:dyDescent="0.2"/>
  </sheetData>
  <mergeCells count="1">
    <mergeCell ref="G13:K13"/>
  </mergeCells>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OneWay</vt:lpstr>
      <vt:lpstr>TwoWay</vt:lpstr>
      <vt:lpstr>TwoWayCall&amp;Put</vt:lpstr>
    </vt:vector>
  </TitlesOfParts>
  <Company>Technology Support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Ritchey</dc:creator>
  <cp:lastModifiedBy>Ritchey, R</cp:lastModifiedBy>
  <dcterms:created xsi:type="dcterms:W3CDTF">2008-06-23T18:48:38Z</dcterms:created>
  <dcterms:modified xsi:type="dcterms:W3CDTF">2025-10-05T15:35:11Z</dcterms:modified>
</cp:coreProperties>
</file>