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exastechuniversity-my.sharepoint.com/personal/r_ritchey_ttu_edu/Documents/Documents/RJR Files/Courses/4331 Modeling FALL 2025/ASSIGNMENTS/SOLVER Assignment 0/WEB/"/>
    </mc:Choice>
  </mc:AlternateContent>
  <xr:revisionPtr revIDLastSave="1666" documentId="8_{DF19B317-3860-491F-A57F-EB02158F0369}" xr6:coauthVersionLast="47" xr6:coauthVersionMax="47" xr10:uidLastSave="{AD4494EC-8323-4279-BA56-B0B74438894A}"/>
  <bookViews>
    <workbookView xWindow="28680" yWindow="-120" windowWidth="29040" windowHeight="15720" tabRatio="854" xr2:uid="{00000000-000D-0000-FFFF-FFFF00000000}"/>
  </bookViews>
  <sheets>
    <sheet name="Quick Tour" sheetId="1" r:id="rId1"/>
    <sheet name="Product Mix" sheetId="2" r:id="rId2"/>
    <sheet name="Shipping Routes" sheetId="3" r:id="rId3"/>
    <sheet name="Staff Scheduling" sheetId="4" r:id="rId4"/>
    <sheet name="Maximizing Income" sheetId="5" r:id="rId5"/>
    <sheet name="Portfolio of Securities" sheetId="6" r:id="rId6"/>
    <sheet name="Engineering Design" sheetId="7" r:id="rId7"/>
  </sheets>
  <definedNames>
    <definedName name="BudgetTab" localSheetId="0">'Quick Tour'!#REF!</definedName>
    <definedName name="BudgetTab">#REF!</definedName>
    <definedName name="C_">'Engineering Design'!$G$10</definedName>
    <definedName name="L_">'Engineering Design'!$G$9</definedName>
    <definedName name="q_t_">'Engineering Design'!$G$15</definedName>
    <definedName name="q0">'Engineering Design'!$G$6</definedName>
    <definedName name="R_">'Engineering Design'!$G$12</definedName>
    <definedName name="solver_adj" localSheetId="6" hidden="1">'Engineering Design'!$G$12</definedName>
    <definedName name="solver_adj" localSheetId="4" hidden="1">'Maximizing Income'!$B$14:$G$14,'Maximizing Income'!$B$15,'Maximizing Income'!$E$15,'Maximizing Income'!$B$16</definedName>
    <definedName name="solver_adj" localSheetId="5" hidden="1">'Portfolio of Securities'!$E$10:$E$14</definedName>
    <definedName name="solver_adj" localSheetId="1" hidden="1">'Product Mix'!$D$9:$F$9</definedName>
    <definedName name="solver_adj" localSheetId="0" hidden="1">'Quick Tour'!$B$11:$E$11</definedName>
    <definedName name="solver_adj" localSheetId="2" hidden="1">'Shipping Routes'!$C$8:$G$10</definedName>
    <definedName name="solver_adj" localSheetId="3" hidden="1">'Staff Scheduling'!$D$7:$D$13</definedName>
    <definedName name="solver_cvg" localSheetId="6" hidden="1">0.001</definedName>
    <definedName name="solver_cvg" localSheetId="4" hidden="1">0.0001</definedName>
    <definedName name="solver_cvg" localSheetId="5" hidden="1">0.0001</definedName>
    <definedName name="solver_cvg" localSheetId="1" hidden="1">0.0001</definedName>
    <definedName name="solver_cvg" localSheetId="0" hidden="1">0.0001</definedName>
    <definedName name="solver_cvg" localSheetId="2" hidden="1">0.0001</definedName>
    <definedName name="solver_cvg" localSheetId="3" hidden="1">0.0001</definedName>
    <definedName name="solver_drv" localSheetId="6" hidden="1">1</definedName>
    <definedName name="solver_drv" localSheetId="4" hidden="1">1</definedName>
    <definedName name="solver_drv" localSheetId="5" hidden="1">1</definedName>
    <definedName name="solver_drv" localSheetId="1" hidden="1">1</definedName>
    <definedName name="solver_drv" localSheetId="0" hidden="1">2</definedName>
    <definedName name="solver_drv" localSheetId="2" hidden="1">1</definedName>
    <definedName name="solver_drv" localSheetId="3" hidden="1">1</definedName>
    <definedName name="solver_eng" localSheetId="6" hidden="1">1</definedName>
    <definedName name="solver_eng" localSheetId="4" hidden="1">2</definedName>
    <definedName name="solver_eng" localSheetId="5" hidden="1">1</definedName>
    <definedName name="solver_eng" localSheetId="1" hidden="1">1</definedName>
    <definedName name="solver_eng" localSheetId="0" hidden="1">1</definedName>
    <definedName name="solver_eng" localSheetId="2" hidden="1">2</definedName>
    <definedName name="solver_eng" localSheetId="3" hidden="1">2</definedName>
    <definedName name="solver_est" localSheetId="6" hidden="1">1</definedName>
    <definedName name="solver_est" localSheetId="4" hidden="1">1</definedName>
    <definedName name="solver_est" localSheetId="5" hidden="1">1</definedName>
    <definedName name="solver_est" localSheetId="1" hidden="1">1</definedName>
    <definedName name="solver_est" localSheetId="0" hidden="1">1</definedName>
    <definedName name="solver_est" localSheetId="2" hidden="1">1</definedName>
    <definedName name="solver_est" localSheetId="3" hidden="1">1</definedName>
    <definedName name="solver_itr" localSheetId="6" hidden="1">100</definedName>
    <definedName name="solver_itr" localSheetId="4" hidden="1">100</definedName>
    <definedName name="solver_itr" localSheetId="5" hidden="1">100</definedName>
    <definedName name="solver_itr" localSheetId="1" hidden="1">100</definedName>
    <definedName name="solver_itr" localSheetId="0" hidden="1">2147483647</definedName>
    <definedName name="solver_itr" localSheetId="2" hidden="1">100</definedName>
    <definedName name="solver_itr" localSheetId="3" hidden="1">100</definedName>
    <definedName name="solver_lhs1" localSheetId="4" hidden="1">'Maximizing Income'!$E$15</definedName>
    <definedName name="solver_lhs1" localSheetId="5" hidden="1">'Portfolio of Securities'!$E$10:$E$14</definedName>
    <definedName name="solver_lhs1" localSheetId="1" hidden="1">'Product Mix'!$B$11:$B$15</definedName>
    <definedName name="solver_lhs1" localSheetId="0" hidden="1">'Quick Tour'!$B$11:$E$11</definedName>
    <definedName name="solver_lhs1" localSheetId="2" hidden="1">'Shipping Routes'!$C$8:$G$10</definedName>
    <definedName name="solver_lhs1" localSheetId="3" hidden="1">'Staff Scheduling'!$F$15:$L$15</definedName>
    <definedName name="solver_lhs2" localSheetId="4" hidden="1">'Maximizing Income'!$B$15:$B$16</definedName>
    <definedName name="solver_lhs2" localSheetId="5" hidden="1">'Portfolio of Securities'!$E$16</definedName>
    <definedName name="solver_lhs2" localSheetId="1" hidden="1">'Product Mix'!$D$9:$F$9</definedName>
    <definedName name="solver_lhs2" localSheetId="0" hidden="1">'Quick Tour'!$F$11</definedName>
    <definedName name="solver_lhs2" localSheetId="2" hidden="1">'Shipping Routes'!$B$8:$B$10</definedName>
    <definedName name="solver_lhs2" localSheetId="3" hidden="1">'Staff Scheduling'!$D$7:$D$13</definedName>
    <definedName name="solver_lhs3" localSheetId="4" hidden="1">'Maximizing Income'!$B$14:$G$14</definedName>
    <definedName name="solver_lhs3" localSheetId="5" hidden="1">'Portfolio of Securities'!$G$18</definedName>
    <definedName name="solver_lhs3" localSheetId="1" hidden="1">'Product Mix'!$D$9:$F$9</definedName>
    <definedName name="solver_lhs3" localSheetId="2" hidden="1">'Shipping Routes'!$C$12:$G$12</definedName>
    <definedName name="solver_lhs3" localSheetId="3" hidden="1">'Staff Scheduling'!$D$7:$D$13</definedName>
    <definedName name="solver_lhs4" localSheetId="4" hidden="1">'Maximizing Income'!$B$18:$H$18</definedName>
    <definedName name="solver_lhs4" localSheetId="1" hidden="1">'Product Mix'!$D$9:$F$9</definedName>
    <definedName name="solver_lhs5" localSheetId="4" hidden="1">'Maximizing Income'!$B$14:$G$14</definedName>
    <definedName name="solver_lhs5" localSheetId="1" hidden="1">'Product Mix'!$D$9:$F$9</definedName>
    <definedName name="solver_lhs6" localSheetId="4" hidden="1">'Maximizing Income'!$B$15:$B$16</definedName>
    <definedName name="solver_lhs6" localSheetId="1" hidden="1">'Product Mix'!$E$9</definedName>
    <definedName name="solver_lhs7" localSheetId="4" hidden="1">'Maximizing Income'!$E$15</definedName>
    <definedName name="solver_lhs7" localSheetId="1" hidden="1">'Product Mix'!$E$9</definedName>
    <definedName name="solver_lhs8" localSheetId="4" hidden="1">'Maximizing Income'!$B$18:$H$18</definedName>
    <definedName name="solver_lhs8" localSheetId="1" hidden="1">'Product Mix'!$F$9</definedName>
    <definedName name="solver_lhs9" localSheetId="1" hidden="1">'Product Mix'!$F$9</definedName>
    <definedName name="solver_lin" localSheetId="6" hidden="1">2</definedName>
    <definedName name="solver_lin" localSheetId="4" hidden="1">1</definedName>
    <definedName name="solver_lin" localSheetId="5" hidden="1">2</definedName>
    <definedName name="solver_lin" localSheetId="1" hidden="1">2</definedName>
    <definedName name="solver_lin" localSheetId="2" hidden="1">1</definedName>
    <definedName name="solver_lin" localSheetId="3" hidden="1">1</definedName>
    <definedName name="solver_mip" localSheetId="6" hidden="1">2147483647</definedName>
    <definedName name="solver_mip" localSheetId="4" hidden="1">2147483647</definedName>
    <definedName name="solver_mip" localSheetId="5" hidden="1">2147483647</definedName>
    <definedName name="solver_mip" localSheetId="1" hidden="1">2147483647</definedName>
    <definedName name="solver_mip" localSheetId="0" hidden="1">2147483647</definedName>
    <definedName name="solver_mip" localSheetId="2" hidden="1">2147483647</definedName>
    <definedName name="solver_mip" localSheetId="3" hidden="1">2147483647</definedName>
    <definedName name="solver_mni" localSheetId="6" hidden="1">30</definedName>
    <definedName name="solver_mni" localSheetId="4" hidden="1">30</definedName>
    <definedName name="solver_mni" localSheetId="5" hidden="1">30</definedName>
    <definedName name="solver_mni" localSheetId="1" hidden="1">30</definedName>
    <definedName name="solver_mni" localSheetId="0" hidden="1">30</definedName>
    <definedName name="solver_mni" localSheetId="2" hidden="1">30</definedName>
    <definedName name="solver_mni" localSheetId="3" hidden="1">30</definedName>
    <definedName name="solver_mrt" localSheetId="6" hidden="1">0.075</definedName>
    <definedName name="solver_mrt" localSheetId="4" hidden="1">0.075</definedName>
    <definedName name="solver_mrt" localSheetId="5" hidden="1">0.075</definedName>
    <definedName name="solver_mrt" localSheetId="1" hidden="1">0.075</definedName>
    <definedName name="solver_mrt" localSheetId="0" hidden="1">0.075</definedName>
    <definedName name="solver_mrt" localSheetId="2" hidden="1">0.075</definedName>
    <definedName name="solver_mrt" localSheetId="3" hidden="1">0.075</definedName>
    <definedName name="solver_msl" localSheetId="6" hidden="1">2</definedName>
    <definedName name="solver_msl" localSheetId="4" hidden="1">2</definedName>
    <definedName name="solver_msl" localSheetId="5" hidden="1">2</definedName>
    <definedName name="solver_msl" localSheetId="1" hidden="1">2</definedName>
    <definedName name="solver_msl" localSheetId="0" hidden="1">2</definedName>
    <definedName name="solver_msl" localSheetId="2" hidden="1">2</definedName>
    <definedName name="solver_msl" localSheetId="3" hidden="1">2</definedName>
    <definedName name="solver_neg" localSheetId="6" hidden="1">2</definedName>
    <definedName name="solver_neg" localSheetId="4" hidden="1">1</definedName>
    <definedName name="solver_neg" localSheetId="5" hidden="1">1</definedName>
    <definedName name="solver_neg" localSheetId="1" hidden="1">1</definedName>
    <definedName name="solver_neg" localSheetId="0" hidden="1">1</definedName>
    <definedName name="solver_neg" localSheetId="2" hidden="1">1</definedName>
    <definedName name="solver_neg" localSheetId="3" hidden="1">1</definedName>
    <definedName name="solver_nod" localSheetId="6" hidden="1">2147483647</definedName>
    <definedName name="solver_nod" localSheetId="4" hidden="1">2147483647</definedName>
    <definedName name="solver_nod" localSheetId="5" hidden="1">2147483647</definedName>
    <definedName name="solver_nod" localSheetId="1" hidden="1">2147483647</definedName>
    <definedName name="solver_nod" localSheetId="0" hidden="1">2147483647</definedName>
    <definedName name="solver_nod" localSheetId="2" hidden="1">2147483647</definedName>
    <definedName name="solver_nod" localSheetId="3" hidden="1">2147483647</definedName>
    <definedName name="solver_num" localSheetId="6" hidden="1">0</definedName>
    <definedName name="solver_num" localSheetId="4" hidden="1">4</definedName>
    <definedName name="solver_num" localSheetId="5" hidden="1">3</definedName>
    <definedName name="solver_num" localSheetId="1" hidden="1">2</definedName>
    <definedName name="solver_num" localSheetId="0" hidden="1">2</definedName>
    <definedName name="solver_num" localSheetId="2" hidden="1">3</definedName>
    <definedName name="solver_num" localSheetId="3" hidden="1">3</definedName>
    <definedName name="solver_nwt" localSheetId="6" hidden="1">1</definedName>
    <definedName name="solver_nwt" localSheetId="4" hidden="1">1</definedName>
    <definedName name="solver_nwt" localSheetId="5" hidden="1">1</definedName>
    <definedName name="solver_nwt" localSheetId="1" hidden="1">1</definedName>
    <definedName name="solver_nwt" localSheetId="0" hidden="1">1</definedName>
    <definedName name="solver_nwt" localSheetId="2" hidden="1">1</definedName>
    <definedName name="solver_nwt" localSheetId="3" hidden="1">1</definedName>
    <definedName name="solver_oldobj" localSheetId="5" hidden="1">0.1644</definedName>
    <definedName name="solver_opt" localSheetId="6" hidden="1">'Engineering Design'!$G$15</definedName>
    <definedName name="solver_opt" localSheetId="4" hidden="1">'Maximizing Income'!$H$8</definedName>
    <definedName name="solver_opt" localSheetId="5" hidden="1">'Portfolio of Securities'!$E$18</definedName>
    <definedName name="solver_opt" localSheetId="1" hidden="1">'Product Mix'!$D$18</definedName>
    <definedName name="solver_opt" localSheetId="0" hidden="1">'Quick Tour'!$F$15</definedName>
    <definedName name="solver_opt" localSheetId="2" hidden="1">'Shipping Routes'!$B$20</definedName>
    <definedName name="solver_opt" localSheetId="3" hidden="1">'Staff Scheduling'!$D$20</definedName>
    <definedName name="solver_pre" localSheetId="6" hidden="1">0.000001</definedName>
    <definedName name="solver_pre" localSheetId="4" hidden="1">0.000001</definedName>
    <definedName name="solver_pre" localSheetId="5" hidden="1">0.000001</definedName>
    <definedName name="solver_pre" localSheetId="1" hidden="1">0.000001</definedName>
    <definedName name="solver_pre" localSheetId="0" hidden="1">0.000001</definedName>
    <definedName name="solver_pre" localSheetId="2" hidden="1">0.000001</definedName>
    <definedName name="solver_pre" localSheetId="3" hidden="1">0.000001</definedName>
    <definedName name="solver_rbv" localSheetId="6" hidden="1">1</definedName>
    <definedName name="solver_rbv" localSheetId="4" hidden="1">1</definedName>
    <definedName name="solver_rbv" localSheetId="5" hidden="1">1</definedName>
    <definedName name="solver_rbv" localSheetId="1" hidden="1">1</definedName>
    <definedName name="solver_rbv" localSheetId="0" hidden="1">2</definedName>
    <definedName name="solver_rbv" localSheetId="2" hidden="1">1</definedName>
    <definedName name="solver_rbv" localSheetId="3" hidden="1">1</definedName>
    <definedName name="solver_rel1" localSheetId="4" hidden="1">3</definedName>
    <definedName name="solver_rel1" localSheetId="5" hidden="1">3</definedName>
    <definedName name="solver_rel1" localSheetId="1" hidden="1">3</definedName>
    <definedName name="solver_rel1" localSheetId="0" hidden="1">3</definedName>
    <definedName name="solver_rel1" localSheetId="2" hidden="1">3</definedName>
    <definedName name="solver_rel1" localSheetId="3" hidden="1">3</definedName>
    <definedName name="solver_rel2" localSheetId="4" hidden="1">3</definedName>
    <definedName name="solver_rel2" localSheetId="5" hidden="1">2</definedName>
    <definedName name="solver_rel2" localSheetId="1" hidden="1">4</definedName>
    <definedName name="solver_rel2" localSheetId="0" hidden="1">1</definedName>
    <definedName name="solver_rel2" localSheetId="2" hidden="1">1</definedName>
    <definedName name="solver_rel2" localSheetId="3" hidden="1">4</definedName>
    <definedName name="solver_rel3" localSheetId="4" hidden="1">3</definedName>
    <definedName name="solver_rel3" localSheetId="5" hidden="1">1</definedName>
    <definedName name="solver_rel3" localSheetId="1" hidden="1">3</definedName>
    <definedName name="solver_rel3" localSheetId="2" hidden="1">3</definedName>
    <definedName name="solver_rel3" localSheetId="3" hidden="1">3</definedName>
    <definedName name="solver_rel4" localSheetId="4" hidden="1">3</definedName>
    <definedName name="solver_rel4" localSheetId="1" hidden="1">4</definedName>
    <definedName name="solver_rel5" localSheetId="4" hidden="1">3</definedName>
    <definedName name="solver_rel5" localSheetId="1" hidden="1">3</definedName>
    <definedName name="solver_rel6" localSheetId="4" hidden="1">3</definedName>
    <definedName name="solver_rel6" localSheetId="1" hidden="1">1</definedName>
    <definedName name="solver_rel7" localSheetId="4" hidden="1">3</definedName>
    <definedName name="solver_rel7" localSheetId="1" hidden="1">3</definedName>
    <definedName name="solver_rel8" localSheetId="4" hidden="1">3</definedName>
    <definedName name="solver_rel8" localSheetId="1" hidden="1">1</definedName>
    <definedName name="solver_rel9" localSheetId="1" hidden="1">3</definedName>
    <definedName name="solver_rhs1" localSheetId="4" hidden="1">0</definedName>
    <definedName name="solver_rhs1" localSheetId="5" hidden="1">0</definedName>
    <definedName name="solver_rhs1" localSheetId="1" hidden="1">'Product Mix'!$C$11:$C$15</definedName>
    <definedName name="solver_rhs1" localSheetId="0" hidden="1">0</definedName>
    <definedName name="solver_rhs1" localSheetId="2" hidden="1">0</definedName>
    <definedName name="solver_rhs1" localSheetId="3" hidden="1">'Staff Scheduling'!$F$17:$L$17</definedName>
    <definedName name="solver_rhs2" localSheetId="4" hidden="1">0</definedName>
    <definedName name="solver_rhs2" localSheetId="5" hidden="1">1</definedName>
    <definedName name="solver_rhs2" localSheetId="1" hidden="1">"integer"</definedName>
    <definedName name="solver_rhs2" localSheetId="0" hidden="1">40000</definedName>
    <definedName name="solver_rhs2" localSheetId="2" hidden="1">'Shipping Routes'!$B$16:$B$18</definedName>
    <definedName name="solver_rhs2" localSheetId="3" hidden="1">"integer"</definedName>
    <definedName name="solver_rhs3" localSheetId="4" hidden="1">0</definedName>
    <definedName name="solver_rhs3" localSheetId="5" hidden="1">0.071</definedName>
    <definedName name="solver_rhs3" localSheetId="1" hidden="1">0</definedName>
    <definedName name="solver_rhs3" localSheetId="2" hidden="1">'Shipping Routes'!$C$14:$G$14</definedName>
    <definedName name="solver_rhs3" localSheetId="3" hidden="1">0</definedName>
    <definedName name="solver_rhs4" localSheetId="4" hidden="1">100000</definedName>
    <definedName name="solver_rhs4" localSheetId="1" hidden="1">"integer"</definedName>
    <definedName name="solver_rhs5" localSheetId="4" hidden="1">0</definedName>
    <definedName name="solver_rhs5" localSheetId="1" hidden="1">0</definedName>
    <definedName name="solver_rhs6" localSheetId="4" hidden="1">0</definedName>
    <definedName name="solver_rhs6" localSheetId="1" hidden="1">201</definedName>
    <definedName name="solver_rhs7" localSheetId="4" hidden="1">0</definedName>
    <definedName name="solver_rhs7" localSheetId="1" hidden="1">199</definedName>
    <definedName name="solver_rhs8" localSheetId="4" hidden="1">100000</definedName>
    <definedName name="solver_rhs8" localSheetId="1" hidden="1">81</definedName>
    <definedName name="solver_rhs9" localSheetId="1" hidden="1">79</definedName>
    <definedName name="solver_rlx" localSheetId="6" hidden="1">1</definedName>
    <definedName name="solver_rlx" localSheetId="4" hidden="1">1</definedName>
    <definedName name="solver_rlx" localSheetId="5" hidden="1">1</definedName>
    <definedName name="solver_rlx" localSheetId="1" hidden="1">2</definedName>
    <definedName name="solver_rlx" localSheetId="0" hidden="1">2</definedName>
    <definedName name="solver_rlx" localSheetId="2" hidden="1">1</definedName>
    <definedName name="solver_rlx" localSheetId="3" hidden="1">2</definedName>
    <definedName name="solver_rsd" localSheetId="6" hidden="1">0</definedName>
    <definedName name="solver_rsd" localSheetId="4" hidden="1">0</definedName>
    <definedName name="solver_rsd" localSheetId="5" hidden="1">0</definedName>
    <definedName name="solver_rsd" localSheetId="1" hidden="1">0</definedName>
    <definedName name="solver_rsd" localSheetId="0" hidden="1">0</definedName>
    <definedName name="solver_rsd" localSheetId="2" hidden="1">0</definedName>
    <definedName name="solver_rsd" localSheetId="3" hidden="1">0</definedName>
    <definedName name="solver_scl" localSheetId="6" hidden="1">2</definedName>
    <definedName name="solver_scl" localSheetId="4" hidden="1">2</definedName>
    <definedName name="solver_scl" localSheetId="5" hidden="1">2</definedName>
    <definedName name="solver_scl" localSheetId="1" hidden="1">2</definedName>
    <definedName name="solver_scl" localSheetId="0" hidden="1">2</definedName>
    <definedName name="solver_scl" localSheetId="2" hidden="1">2</definedName>
    <definedName name="solver_scl" localSheetId="3" hidden="1">2</definedName>
    <definedName name="solver_sho" localSheetId="6" hidden="1">2</definedName>
    <definedName name="solver_sho" localSheetId="4" hidden="1">2</definedName>
    <definedName name="solver_sho" localSheetId="5" hidden="1">2</definedName>
    <definedName name="solver_sho" localSheetId="1" hidden="1">2</definedName>
    <definedName name="solver_sho" localSheetId="0" hidden="1">2</definedName>
    <definedName name="solver_sho" localSheetId="2" hidden="1">2</definedName>
    <definedName name="solver_sho" localSheetId="3" hidden="1">2</definedName>
    <definedName name="solver_ssz" localSheetId="6" hidden="1">100</definedName>
    <definedName name="solver_ssz" localSheetId="4" hidden="1">100</definedName>
    <definedName name="solver_ssz" localSheetId="5" hidden="1">100</definedName>
    <definedName name="solver_ssz" localSheetId="1" hidden="1">100</definedName>
    <definedName name="solver_ssz" localSheetId="0" hidden="1">100</definedName>
    <definedName name="solver_ssz" localSheetId="2" hidden="1">100</definedName>
    <definedName name="solver_ssz" localSheetId="3" hidden="1">100</definedName>
    <definedName name="solver_tim" localSheetId="6" hidden="1">100</definedName>
    <definedName name="solver_tim" localSheetId="4" hidden="1">100</definedName>
    <definedName name="solver_tim" localSheetId="5" hidden="1">100</definedName>
    <definedName name="solver_tim" localSheetId="1" hidden="1">100</definedName>
    <definedName name="solver_tim" localSheetId="0" hidden="1">2147483647</definedName>
    <definedName name="solver_tim" localSheetId="2" hidden="1">100</definedName>
    <definedName name="solver_tim" localSheetId="3" hidden="1">100</definedName>
    <definedName name="solver_tmp" localSheetId="3" hidden="1">0</definedName>
    <definedName name="solver_tol" localSheetId="6" hidden="1">0.05</definedName>
    <definedName name="solver_tol" localSheetId="4" hidden="1">0.05</definedName>
    <definedName name="solver_tol" localSheetId="5" hidden="1">0.05</definedName>
    <definedName name="solver_tol" localSheetId="1" hidden="1">0.05</definedName>
    <definedName name="solver_tol" localSheetId="0" hidden="1">0.01</definedName>
    <definedName name="solver_tol" localSheetId="2" hidden="1">0.05</definedName>
    <definedName name="solver_tol" localSheetId="3" hidden="1">0.05</definedName>
    <definedName name="solver_typ" localSheetId="6" hidden="1">3</definedName>
    <definedName name="solver_typ" localSheetId="4" hidden="1">1</definedName>
    <definedName name="solver_typ" localSheetId="5" hidden="1">1</definedName>
    <definedName name="solver_typ" localSheetId="1" hidden="1">1</definedName>
    <definedName name="solver_typ" localSheetId="0" hidden="1">1</definedName>
    <definedName name="solver_typ" localSheetId="2" hidden="1">2</definedName>
    <definedName name="solver_typ" localSheetId="3" hidden="1">2</definedName>
    <definedName name="solver_val" localSheetId="6" hidden="1">0.09</definedName>
    <definedName name="solver_val" localSheetId="4" hidden="1">0</definedName>
    <definedName name="solver_val" localSheetId="5" hidden="1">0</definedName>
    <definedName name="solver_val" localSheetId="1" hidden="1">0</definedName>
    <definedName name="solver_val" localSheetId="0" hidden="1">0</definedName>
    <definedName name="solver_val" localSheetId="2" hidden="1">0</definedName>
    <definedName name="solver_val" localSheetId="3" hidden="1">0</definedName>
    <definedName name="solver_ver" localSheetId="6" hidden="1">3</definedName>
    <definedName name="solver_ver" localSheetId="4" hidden="1">3</definedName>
    <definedName name="solver_ver" localSheetId="5" hidden="1">3</definedName>
    <definedName name="solver_ver" localSheetId="1" hidden="1">3</definedName>
    <definedName name="solver_ver" localSheetId="0" hidden="1">3</definedName>
    <definedName name="solver_ver" localSheetId="2" hidden="1">3</definedName>
    <definedName name="solver_ver" localSheetId="3" hidden="1">3</definedName>
    <definedName name="t_">'Engineering Design'!$G$8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B5" i="1"/>
  <c r="F11" i="1"/>
  <c r="E5" i="1"/>
  <c r="E7" i="1" s="1"/>
  <c r="D5" i="1"/>
  <c r="D7" i="1" s="1"/>
  <c r="C5" i="1"/>
  <c r="C7" i="1" s="1"/>
  <c r="D15" i="7"/>
  <c r="D16" i="7"/>
  <c r="D17" i="7" s="1"/>
  <c r="D18" i="7" s="1"/>
  <c r="D19" i="7"/>
  <c r="D20" i="7" s="1"/>
  <c r="C12" i="5"/>
  <c r="D13" i="5"/>
  <c r="E12" i="5"/>
  <c r="F12" i="5"/>
  <c r="G13" i="5"/>
  <c r="H13" i="5"/>
  <c r="F10" i="6"/>
  <c r="G10" i="6"/>
  <c r="F11" i="6"/>
  <c r="G11" i="6"/>
  <c r="F12" i="6"/>
  <c r="F13" i="6"/>
  <c r="F14" i="6"/>
  <c r="G12" i="6"/>
  <c r="G13" i="6"/>
  <c r="G14" i="6"/>
  <c r="E16" i="6"/>
  <c r="C11" i="2"/>
  <c r="C12" i="2"/>
  <c r="C13" i="2"/>
  <c r="C14" i="2"/>
  <c r="C15" i="2"/>
  <c r="D17" i="2"/>
  <c r="E17" i="2"/>
  <c r="F17" i="2"/>
  <c r="B8" i="3"/>
  <c r="B9" i="3"/>
  <c r="B10" i="3"/>
  <c r="C12" i="3"/>
  <c r="D12" i="3"/>
  <c r="E12" i="3"/>
  <c r="F12" i="3"/>
  <c r="G12" i="3"/>
  <c r="C20" i="3"/>
  <c r="D20" i="3"/>
  <c r="E20" i="3"/>
  <c r="F20" i="3"/>
  <c r="G20" i="3"/>
  <c r="D15" i="4"/>
  <c r="D20" i="4" s="1"/>
  <c r="F15" i="4"/>
  <c r="G15" i="4"/>
  <c r="H15" i="4"/>
  <c r="I15" i="4"/>
  <c r="J15" i="4"/>
  <c r="K15" i="4"/>
  <c r="L15" i="4"/>
  <c r="E13" i="5"/>
  <c r="G12" i="5"/>
  <c r="D12" i="5"/>
  <c r="G15" i="7" l="1"/>
  <c r="G16" i="6"/>
  <c r="C6" i="1"/>
  <c r="C12" i="1" s="1"/>
  <c r="C13" i="1" s="1"/>
  <c r="E6" i="1"/>
  <c r="E12" i="1" s="1"/>
  <c r="E13" i="1" s="1"/>
  <c r="D6" i="1"/>
  <c r="D12" i="1" s="1"/>
  <c r="D13" i="1" s="1"/>
  <c r="B6" i="1"/>
  <c r="B12" i="1" s="1"/>
  <c r="F5" i="1"/>
  <c r="D18" i="2"/>
  <c r="F16" i="6"/>
  <c r="B20" i="3"/>
  <c r="B18" i="5"/>
  <c r="C11" i="5" s="1"/>
  <c r="H12" i="5"/>
  <c r="C13" i="5"/>
  <c r="B7" i="1"/>
  <c r="F7" i="1" s="1"/>
  <c r="F13" i="5"/>
  <c r="G18" i="6" l="1"/>
  <c r="E18" i="6"/>
  <c r="H8" i="5"/>
  <c r="C18" i="5"/>
  <c r="D11" i="5" s="1"/>
  <c r="D18" i="5" s="1"/>
  <c r="E11" i="5" s="1"/>
  <c r="E18" i="5" s="1"/>
  <c r="F11" i="5" s="1"/>
  <c r="F18" i="5" s="1"/>
  <c r="G11" i="5" s="1"/>
  <c r="G18" i="5" s="1"/>
  <c r="H11" i="5" s="1"/>
  <c r="H18" i="5" s="1"/>
  <c r="E8" i="1"/>
  <c r="C8" i="1"/>
  <c r="C15" i="1" s="1"/>
  <c r="C16" i="1" s="1"/>
  <c r="D8" i="1"/>
  <c r="D15" i="1" s="1"/>
  <c r="D16" i="1" s="1"/>
  <c r="B8" i="1"/>
  <c r="F8" i="1" s="1"/>
  <c r="F6" i="1"/>
  <c r="E15" i="1"/>
  <c r="E16" i="1" s="1"/>
  <c r="B13" i="1"/>
  <c r="F13" i="1" s="1"/>
  <c r="F12" i="1"/>
  <c r="B15" i="1" l="1"/>
  <c r="F15" i="1" l="1"/>
  <c r="F16" i="1" s="1"/>
  <c r="B16" i="1"/>
</calcChain>
</file>

<file path=xl/sharedStrings.xml><?xml version="1.0" encoding="utf-8"?>
<sst xmlns="http://schemas.openxmlformats.org/spreadsheetml/2006/main" count="186" uniqueCount="170">
  <si>
    <t>Quick Tour of Microsoft Excel Solver</t>
  </si>
  <si>
    <t>Month</t>
  </si>
  <si>
    <t>Q1</t>
  </si>
  <si>
    <t>Q2</t>
  </si>
  <si>
    <t>Q3</t>
  </si>
  <si>
    <t>Q4</t>
  </si>
  <si>
    <t>Total</t>
  </si>
  <si>
    <t>Seasonality</t>
  </si>
  <si>
    <t>Units Sold</t>
  </si>
  <si>
    <t>Sales Revenue</t>
  </si>
  <si>
    <t>Cost of Sales</t>
  </si>
  <si>
    <t>Gross Margin</t>
  </si>
  <si>
    <t>Salesforce</t>
  </si>
  <si>
    <t>Advertising</t>
  </si>
  <si>
    <t>Corp Overhead</t>
  </si>
  <si>
    <t>Total Costs</t>
  </si>
  <si>
    <t>Prod. Profit</t>
  </si>
  <si>
    <t>Profit Margin</t>
  </si>
  <si>
    <t>Product Price</t>
  </si>
  <si>
    <t>Product Cost</t>
  </si>
  <si>
    <t>Example 1:  Product mix problem with diminishing profit margin.</t>
  </si>
  <si>
    <t>Your company manufactures TVs, stereos and speakers, using a common parts inventory</t>
  </si>
  <si>
    <t>of power supplies, speaker cones, etc.  Parts are in limited supply and you must determine</t>
  </si>
  <si>
    <t>the most profitable mix of products to build. But your profit per unit built decreases with</t>
  </si>
  <si>
    <t>volume because extra price incentives are needed to load the distribution channel.</t>
  </si>
  <si>
    <t>TV set</t>
  </si>
  <si>
    <t>Stereo</t>
  </si>
  <si>
    <t>Speaker</t>
  </si>
  <si>
    <t>Number to Build-&gt;</t>
  </si>
  <si>
    <t>Part Name</t>
  </si>
  <si>
    <t>Inventory</t>
  </si>
  <si>
    <t>No. Used</t>
  </si>
  <si>
    <t>Chassis</t>
  </si>
  <si>
    <t>Picture Tube</t>
  </si>
  <si>
    <t>Diminishing</t>
  </si>
  <si>
    <t>Speaker Cone</t>
  </si>
  <si>
    <t>Returns</t>
  </si>
  <si>
    <t>Power Supply</t>
  </si>
  <si>
    <t>Exponent:</t>
  </si>
  <si>
    <t>Electronics</t>
  </si>
  <si>
    <t>Profits:</t>
  </si>
  <si>
    <t>By Product</t>
  </si>
  <si>
    <t xml:space="preserve">Total </t>
  </si>
  <si>
    <t>Example 2:  Transportation Problem.</t>
  </si>
  <si>
    <t>Minimize the costs of shipping goods from production plants to warehouses near metropolitan demand</t>
  </si>
  <si>
    <t>centers, while not exceeding the supply available from each plant and meeting the demand from each</t>
  </si>
  <si>
    <t>metropolitan area.</t>
  </si>
  <si>
    <t>Number to ship from plant x to warehouse y (at intersection):</t>
  </si>
  <si>
    <t>Plants:</t>
  </si>
  <si>
    <t>San Fran</t>
  </si>
  <si>
    <t>Denver</t>
  </si>
  <si>
    <t>Chicago</t>
  </si>
  <si>
    <t>Dallas</t>
  </si>
  <si>
    <t>New York</t>
  </si>
  <si>
    <t>S. Carolina</t>
  </si>
  <si>
    <t>Tennessee</t>
  </si>
  <si>
    <t>Arizona</t>
  </si>
  <si>
    <t>---</t>
  </si>
  <si>
    <t>Totals:</t>
  </si>
  <si>
    <t>Demands by Whse --&gt;</t>
  </si>
  <si>
    <t>Supply</t>
  </si>
  <si>
    <t>Shipping costs from plant x to warehouse y (at intersection):</t>
  </si>
  <si>
    <t>Shipping:</t>
  </si>
  <si>
    <t>Example 3:  Personnel scheduling for an Amusement Park.</t>
  </si>
  <si>
    <t>For employees working five consecutive days with two days off, find the schedule that meets demand</t>
  </si>
  <si>
    <t>from attendance levels while minimizing payroll costs.</t>
  </si>
  <si>
    <t>Sch.</t>
  </si>
  <si>
    <t xml:space="preserve">   Days off</t>
  </si>
  <si>
    <t>Employees</t>
  </si>
  <si>
    <t>Sun</t>
  </si>
  <si>
    <t>Mon</t>
  </si>
  <si>
    <t>Tue</t>
  </si>
  <si>
    <t>Wed</t>
  </si>
  <si>
    <t>Thu</t>
  </si>
  <si>
    <t>Fri</t>
  </si>
  <si>
    <t>Sat</t>
  </si>
  <si>
    <t xml:space="preserve">  A</t>
  </si>
  <si>
    <t>Sunday, Monday</t>
  </si>
  <si>
    <t xml:space="preserve">  B</t>
  </si>
  <si>
    <t>Monday, Tuesday</t>
  </si>
  <si>
    <t xml:space="preserve">  C</t>
  </si>
  <si>
    <t>Tuesday, Wed.</t>
  </si>
  <si>
    <t xml:space="preserve">  D</t>
  </si>
  <si>
    <t>Wed., Thursday</t>
  </si>
  <si>
    <t xml:space="preserve">  E</t>
  </si>
  <si>
    <t>Thursday, Friday</t>
  </si>
  <si>
    <t xml:space="preserve">  F</t>
  </si>
  <si>
    <t>Friday, Saturday</t>
  </si>
  <si>
    <t xml:space="preserve">  G</t>
  </si>
  <si>
    <t>Saturday, Sunday</t>
  </si>
  <si>
    <t>Schedule Totals:</t>
  </si>
  <si>
    <t>Total Demand:</t>
  </si>
  <si>
    <t>Pay/Employee/Day:</t>
  </si>
  <si>
    <t>Payroll/Week:</t>
  </si>
  <si>
    <t>Example 4:  Working Capital Management.</t>
  </si>
  <si>
    <t>Determine how to invest excess cash in 1-month, 3-month and 6-month CDs so as to</t>
  </si>
  <si>
    <t>maximize interest income while meeting company cash requirements (plus safety margin).</t>
  </si>
  <si>
    <t>Yield</t>
  </si>
  <si>
    <t>Term</t>
  </si>
  <si>
    <t>Purchase CDs in months:</t>
  </si>
  <si>
    <t>1-mo CDs:</t>
  </si>
  <si>
    <t>1, 2, 3, 4, 5 and 6</t>
  </si>
  <si>
    <t>Interest</t>
  </si>
  <si>
    <t>3-mo CDs:</t>
  </si>
  <si>
    <t>1 and 4</t>
  </si>
  <si>
    <t xml:space="preserve"> Earned:</t>
  </si>
  <si>
    <t>6-mo CDs:</t>
  </si>
  <si>
    <t>1</t>
  </si>
  <si>
    <t>Month:</t>
  </si>
  <si>
    <t>Month 1</t>
  </si>
  <si>
    <t>Month 2</t>
  </si>
  <si>
    <t>Month 3</t>
  </si>
  <si>
    <t>Month 4</t>
  </si>
  <si>
    <t>Month 5</t>
  </si>
  <si>
    <t>Month 6</t>
  </si>
  <si>
    <t>End</t>
  </si>
  <si>
    <t>Init Cash:</t>
  </si>
  <si>
    <t>Matur CDs:</t>
  </si>
  <si>
    <t>Interest:</t>
  </si>
  <si>
    <t>Cash Uses:</t>
  </si>
  <si>
    <t>End Cash:</t>
  </si>
  <si>
    <t>Example 5:  Efficient stock portfolio.</t>
  </si>
  <si>
    <t>Find the weightings of stocks in an efficient portfolio that maximizes the portfolio rate of</t>
  </si>
  <si>
    <t>return for a given level of risk.  This worksheet uses the Sharpe single-index model; you</t>
  </si>
  <si>
    <t>can also use the Markowitz method if you have covariance terms available.</t>
  </si>
  <si>
    <t>Risk-free rate</t>
  </si>
  <si>
    <t>Market variance</t>
  </si>
  <si>
    <t>Market rate</t>
  </si>
  <si>
    <t>Maximum weight</t>
  </si>
  <si>
    <t>Beta</t>
  </si>
  <si>
    <t>ResVar</t>
  </si>
  <si>
    <t>Weight</t>
  </si>
  <si>
    <t>*Beta</t>
  </si>
  <si>
    <t>*Var.</t>
  </si>
  <si>
    <t>Stock A</t>
  </si>
  <si>
    <t>Stock B</t>
  </si>
  <si>
    <t>Stock C</t>
  </si>
  <si>
    <t>Stock D</t>
  </si>
  <si>
    <t>T-bills</t>
  </si>
  <si>
    <t>Return</t>
  </si>
  <si>
    <t>Variance</t>
  </si>
  <si>
    <t xml:space="preserve">Portfolio Totals:  </t>
  </si>
  <si>
    <t>Example 6:  Value of a resistor in an electrical circuit.</t>
  </si>
  <si>
    <t>Find the value of a resistor in an electrical circuit that will dissipate the charge to 1</t>
  </si>
  <si>
    <t>percent of its original value within one-twentieth of a second after the switch is closed.</t>
  </si>
  <si>
    <t>Switch-&gt;</t>
  </si>
  <si>
    <t>q0 =</t>
  </si>
  <si>
    <t>volts</t>
  </si>
  <si>
    <t>q[t] =</t>
  </si>
  <si>
    <t>t =</t>
  </si>
  <si>
    <t>seconds</t>
  </si>
  <si>
    <t>Battery</t>
  </si>
  <si>
    <t>Capacitor (C)</t>
  </si>
  <si>
    <t>Inductor (L)</t>
  </si>
  <si>
    <t>L =</t>
  </si>
  <si>
    <t>henrys</t>
  </si>
  <si>
    <t>C =</t>
  </si>
  <si>
    <t>farads</t>
  </si>
  <si>
    <t>Resistor</t>
  </si>
  <si>
    <t>R =</t>
  </si>
  <si>
    <t>ohms</t>
  </si>
  <si>
    <t xml:space="preserve">  (R)</t>
  </si>
  <si>
    <t>1/(L*C)</t>
  </si>
  <si>
    <t>(R/(2*L))^2</t>
  </si>
  <si>
    <t>SQRT(B15-B16)</t>
  </si>
  <si>
    <t>COS(T*B17)</t>
  </si>
  <si>
    <t>-R*T/(2*L)</t>
  </si>
  <si>
    <t>Q0*EXP(B19)</t>
  </si>
  <si>
    <t>"Ignore Integer Constraints" Option is unchecked!</t>
  </si>
  <si>
    <t>&lt;-- When using integer constraints, be 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</si>
</sst>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0.0"/>
    <numFmt numFmtId="165" formatCode="0.000"/>
    <numFmt numFmtId="166" formatCode="0.0%"/>
    <numFmt numFmtId="167" formatCode="0.000000"/>
  </numFmts>
  <fonts count="10" x14ac:knownFonts="1">
    <font>
      <sz val="10"/>
      <name val="Arial"/>
    </font>
    <font>
      <b/>
      <sz val="10"/>
      <name val="Helv"/>
    </font>
    <font>
      <b/>
      <i/>
      <sz val="8"/>
      <name val="Helv"/>
    </font>
    <font>
      <i/>
      <sz val="8"/>
      <name val="Helv"/>
    </font>
    <font>
      <b/>
      <sz val="8"/>
      <name val="Helv"/>
    </font>
    <font>
      <sz val="8"/>
      <name val="MS Sans Serif"/>
      <family val="2"/>
    </font>
    <font>
      <sz val="8"/>
      <name val="Helv"/>
    </font>
    <font>
      <b/>
      <i/>
      <sz val="10"/>
      <name val="Helv"/>
    </font>
    <font>
      <b/>
      <sz val="8"/>
      <color rgb="FFFF0000"/>
      <name val="Helv"/>
    </font>
    <font>
      <sz val="8"/>
      <color rgb="FFFF0000"/>
      <name val="Helv"/>
    </font>
  </fonts>
  <fills count="3">
    <fill>
      <patternFill patternType="none"/>
    </fill>
    <fill>
      <patternFill patternType="gray125"/>
    </fill>
    <fill>
      <patternFill patternType="gray125">
        <fgColor indexed="13"/>
      </patternFill>
    </fill>
  </fills>
  <borders count="9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 style="thick">
        <color indexed="17"/>
      </left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 style="thick">
        <color indexed="17"/>
      </right>
      <top/>
      <bottom style="thick">
        <color indexed="17"/>
      </bottom>
      <diagonal/>
    </border>
    <border>
      <left style="thick">
        <color indexed="16"/>
      </left>
      <right/>
      <top style="thick">
        <color indexed="16"/>
      </top>
      <bottom style="thick">
        <color indexed="16"/>
      </bottom>
      <diagonal/>
    </border>
    <border>
      <left/>
      <right/>
      <top style="thick">
        <color indexed="16"/>
      </top>
      <bottom style="thick">
        <color indexed="16"/>
      </bottom>
      <diagonal/>
    </border>
    <border>
      <left/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21"/>
      </left>
      <right style="thick">
        <color indexed="21"/>
      </right>
      <top style="thick">
        <color indexed="21"/>
      </top>
      <bottom style="thick">
        <color indexed="21"/>
      </bottom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8"/>
      </left>
      <right/>
      <top/>
      <bottom style="thick">
        <color indexed="18"/>
      </bottom>
      <diagonal/>
    </border>
    <border>
      <left style="thick">
        <color indexed="17"/>
      </left>
      <right style="thick">
        <color indexed="17"/>
      </right>
      <top/>
      <bottom/>
      <diagonal/>
    </border>
    <border>
      <left style="thick">
        <color indexed="18"/>
      </left>
      <right/>
      <top style="double">
        <color indexed="18"/>
      </top>
      <bottom style="thick">
        <color indexed="18"/>
      </bottom>
      <diagonal/>
    </border>
    <border>
      <left/>
      <right/>
      <top style="double">
        <color indexed="18"/>
      </top>
      <bottom style="thick">
        <color indexed="18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/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6"/>
      </left>
      <right style="thick">
        <color indexed="16"/>
      </right>
      <top/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 style="thick">
        <color indexed="16"/>
      </left>
      <right style="thick">
        <color indexed="16"/>
      </right>
      <top/>
      <bottom style="thick">
        <color indexed="16"/>
      </bottom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 style="thick">
        <color indexed="17"/>
      </right>
      <top/>
      <bottom style="thick">
        <color indexed="17"/>
      </bottom>
      <diagonal/>
    </border>
    <border>
      <left/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6"/>
      </left>
      <right/>
      <top style="thick">
        <color indexed="16"/>
      </top>
      <bottom/>
      <diagonal/>
    </border>
    <border>
      <left/>
      <right style="thick">
        <color indexed="16"/>
      </right>
      <top style="thick">
        <color indexed="16"/>
      </top>
      <bottom/>
      <diagonal/>
    </border>
    <border>
      <left style="thick">
        <color indexed="16"/>
      </left>
      <right/>
      <top/>
      <bottom/>
      <diagonal/>
    </border>
    <border>
      <left/>
      <right style="thick">
        <color indexed="16"/>
      </right>
      <top/>
      <bottom/>
      <diagonal/>
    </border>
    <border>
      <left style="thick">
        <color indexed="18"/>
      </left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 style="thick">
        <color indexed="18"/>
      </right>
      <top/>
      <bottom/>
      <diagonal/>
    </border>
    <border>
      <left style="thick">
        <color indexed="16"/>
      </left>
      <right/>
      <top/>
      <bottom style="thick">
        <color indexed="16"/>
      </bottom>
      <diagonal/>
    </border>
    <border>
      <left/>
      <right style="thick">
        <color indexed="16"/>
      </right>
      <top/>
      <bottom style="thick">
        <color indexed="16"/>
      </bottom>
      <diagonal/>
    </border>
    <border>
      <left style="thick">
        <color indexed="18"/>
      </left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 style="thin">
        <color indexed="18"/>
      </bottom>
      <diagonal/>
    </border>
    <border>
      <left/>
      <right/>
      <top style="thick">
        <color indexed="18"/>
      </top>
      <bottom style="thin">
        <color indexed="18"/>
      </bottom>
      <diagonal/>
    </border>
    <border>
      <left/>
      <right style="thick">
        <color indexed="18"/>
      </right>
      <top style="thick">
        <color indexed="18"/>
      </top>
      <bottom style="thin">
        <color indexed="18"/>
      </bottom>
      <diagonal/>
    </border>
    <border>
      <left style="thick">
        <color indexed="18"/>
      </left>
      <right style="double">
        <color indexed="18"/>
      </right>
      <top style="thick">
        <color indexed="18"/>
      </top>
      <bottom style="double">
        <color indexed="18"/>
      </bottom>
      <diagonal/>
    </border>
    <border>
      <left/>
      <right/>
      <top style="thick">
        <color indexed="18"/>
      </top>
      <bottom style="double">
        <color indexed="18"/>
      </bottom>
      <diagonal/>
    </border>
    <border>
      <left style="thin">
        <color indexed="18"/>
      </left>
      <right style="thick">
        <color indexed="18"/>
      </right>
      <top style="thick">
        <color indexed="18"/>
      </top>
      <bottom style="double">
        <color indexed="18"/>
      </bottom>
      <diagonal/>
    </border>
    <border>
      <left style="thick">
        <color indexed="18"/>
      </left>
      <right style="double">
        <color indexed="18"/>
      </right>
      <top/>
      <bottom/>
      <diagonal/>
    </border>
    <border>
      <left style="thin">
        <color indexed="18"/>
      </left>
      <right style="thick">
        <color indexed="18"/>
      </right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ck">
        <color indexed="18"/>
      </right>
      <top style="thin">
        <color indexed="18"/>
      </top>
      <bottom style="thin">
        <color indexed="18"/>
      </bottom>
      <diagonal/>
    </border>
    <border>
      <left style="thick">
        <color indexed="18"/>
      </left>
      <right style="double">
        <color indexed="18"/>
      </right>
      <top/>
      <bottom style="thick">
        <color indexed="18"/>
      </bottom>
      <diagonal/>
    </border>
    <border>
      <left style="thin">
        <color indexed="18"/>
      </left>
      <right style="thick">
        <color indexed="18"/>
      </right>
      <top/>
      <bottom style="thick">
        <color indexed="18"/>
      </bottom>
      <diagonal/>
    </border>
    <border>
      <left style="thin">
        <color indexed="22"/>
      </left>
      <right style="thick">
        <color indexed="18"/>
      </right>
      <top style="thick">
        <color indexed="18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18"/>
      </top>
      <bottom/>
      <diagonal/>
    </border>
    <border>
      <left/>
      <right style="thick">
        <color indexed="18"/>
      </right>
      <top/>
      <bottom style="thin">
        <color indexed="22"/>
      </bottom>
      <diagonal/>
    </border>
    <border>
      <left/>
      <right style="thin">
        <color indexed="22"/>
      </right>
      <top/>
      <bottom style="thick">
        <color indexed="18"/>
      </bottom>
      <diagonal/>
    </border>
    <border>
      <left style="thin">
        <color indexed="22"/>
      </left>
      <right style="thin">
        <color indexed="22"/>
      </right>
      <top/>
      <bottom style="thick">
        <color indexed="18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ck">
        <color indexed="17"/>
      </left>
      <right style="thick">
        <color indexed="17"/>
      </right>
      <top style="thin">
        <color indexed="22"/>
      </top>
      <bottom/>
      <diagonal/>
    </border>
    <border>
      <left style="thick">
        <color indexed="17"/>
      </left>
      <right style="thick">
        <color indexed="17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ck">
        <color indexed="18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ck">
        <color indexed="18"/>
      </bottom>
      <diagonal/>
    </border>
    <border>
      <left style="thick">
        <color indexed="18"/>
      </left>
      <right/>
      <top style="thin">
        <color indexed="22"/>
      </top>
      <bottom/>
      <diagonal/>
    </border>
    <border>
      <left style="thick">
        <color indexed="18"/>
      </left>
      <right/>
      <top style="thin">
        <color indexed="22"/>
      </top>
      <bottom style="thick">
        <color indexed="18"/>
      </bottom>
      <diagonal/>
    </border>
    <border>
      <left style="thick">
        <color indexed="17"/>
      </left>
      <right/>
      <top/>
      <bottom style="thick">
        <color indexed="18"/>
      </bottom>
      <diagonal/>
    </border>
    <border>
      <left/>
      <right style="medium">
        <color indexed="17"/>
      </right>
      <top style="thin">
        <color indexed="22"/>
      </top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 style="thin">
        <color indexed="22"/>
      </bottom>
      <diagonal/>
    </border>
    <border>
      <left style="thin">
        <color indexed="22"/>
      </left>
      <right/>
      <top style="thick">
        <color indexed="18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ck">
        <color indexed="18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ck">
        <color indexed="18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1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ck">
        <color indexed="17"/>
      </top>
      <bottom style="thick">
        <color indexed="17"/>
      </bottom>
      <diagonal/>
    </border>
    <border>
      <left style="thin">
        <color indexed="22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n">
        <color indexed="22"/>
      </left>
      <right/>
      <top style="thick">
        <color indexed="16"/>
      </top>
      <bottom style="thick">
        <color indexed="16"/>
      </bottom>
      <diagonal/>
    </border>
    <border>
      <left style="thin">
        <color indexed="22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8"/>
      </left>
      <right/>
      <top/>
      <bottom style="thin">
        <color indexed="22"/>
      </bottom>
      <diagonal/>
    </border>
    <border>
      <left/>
      <right/>
      <top style="double">
        <color indexed="18"/>
      </top>
      <bottom/>
      <diagonal/>
    </border>
    <border>
      <left/>
      <right style="thick">
        <color indexed="18"/>
      </right>
      <top style="double">
        <color indexed="18"/>
      </top>
      <bottom/>
      <diagonal/>
    </border>
    <border>
      <left style="thick">
        <color indexed="18"/>
      </left>
      <right style="thick">
        <color indexed="21"/>
      </right>
      <top style="thin">
        <color indexed="18"/>
      </top>
      <bottom style="thin">
        <color indexed="18"/>
      </bottom>
      <diagonal/>
    </border>
    <border>
      <left style="thick">
        <color indexed="18"/>
      </left>
      <right style="thick">
        <color indexed="17"/>
      </right>
      <top/>
      <bottom/>
      <diagonal/>
    </border>
    <border>
      <left/>
      <right style="thick">
        <color indexed="18"/>
      </right>
      <top style="thick">
        <color indexed="18"/>
      </top>
      <bottom style="thick">
        <color indexed="17"/>
      </bottom>
      <diagonal/>
    </border>
  </borders>
  <cellStyleXfs count="7">
    <xf numFmtId="0" fontId="0" fillId="0" borderId="0"/>
    <xf numFmtId="0" fontId="5" fillId="0" borderId="0"/>
    <xf numFmtId="0" fontId="6" fillId="0" borderId="0">
      <alignment horizontal="left"/>
    </xf>
    <xf numFmtId="0" fontId="6" fillId="0" borderId="0">
      <alignment horizontal="left"/>
    </xf>
    <xf numFmtId="0" fontId="6" fillId="0" borderId="0">
      <alignment horizontal="left"/>
    </xf>
    <xf numFmtId="0" fontId="6" fillId="0" borderId="0">
      <alignment horizontal="left"/>
    </xf>
    <xf numFmtId="0" fontId="6" fillId="0" borderId="0">
      <alignment horizontal="left"/>
    </xf>
  </cellStyleXfs>
  <cellXfs count="308">
    <xf numFmtId="0" fontId="0" fillId="0" borderId="0" xfId="0"/>
    <xf numFmtId="0" fontId="1" fillId="0" borderId="0" xfId="0" applyFont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0" borderId="6" xfId="0" applyFont="1" applyBorder="1" applyAlignment="1">
      <alignment horizontal="left"/>
    </xf>
    <xf numFmtId="0" fontId="2" fillId="0" borderId="2" xfId="0" applyFont="1" applyBorder="1"/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0" xfId="0" applyNumberFormat="1"/>
    <xf numFmtId="0" fontId="2" fillId="0" borderId="0" xfId="0" applyFont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0" xfId="0" applyAlignment="1">
      <alignment horizontal="left"/>
    </xf>
    <xf numFmtId="5" fontId="0" fillId="0" borderId="0" xfId="0" applyNumberFormat="1" applyAlignment="1">
      <alignment horizontal="center"/>
    </xf>
    <xf numFmtId="5" fontId="4" fillId="0" borderId="12" xfId="0" applyNumberFormat="1" applyFont="1" applyBorder="1"/>
    <xf numFmtId="1" fontId="0" fillId="0" borderId="0" xfId="0" applyNumberFormat="1" applyAlignment="1">
      <alignment horizontal="left"/>
    </xf>
    <xf numFmtId="0" fontId="7" fillId="0" borderId="0" xfId="6" applyFont="1">
      <alignment horizontal="left"/>
    </xf>
    <xf numFmtId="0" fontId="6" fillId="0" borderId="0" xfId="6" applyAlignment="1"/>
    <xf numFmtId="0" fontId="6" fillId="0" borderId="0" xfId="6">
      <alignment horizontal="left"/>
    </xf>
    <xf numFmtId="0" fontId="6" fillId="2" borderId="2" xfId="6" applyFill="1" applyBorder="1" applyAlignment="1"/>
    <xf numFmtId="0" fontId="6" fillId="2" borderId="3" xfId="6" applyFill="1" applyBorder="1" applyAlignment="1"/>
    <xf numFmtId="0" fontId="6" fillId="2" borderId="4" xfId="6" applyFill="1" applyBorder="1" applyAlignment="1"/>
    <xf numFmtId="0" fontId="6" fillId="2" borderId="5" xfId="6" applyFill="1" applyBorder="1" applyAlignment="1"/>
    <xf numFmtId="0" fontId="6" fillId="0" borderId="6" xfId="6" applyBorder="1">
      <alignment horizontal="left"/>
    </xf>
    <xf numFmtId="0" fontId="6" fillId="0" borderId="2" xfId="6" applyBorder="1" applyAlignment="1"/>
    <xf numFmtId="0" fontId="6" fillId="0" borderId="3" xfId="6" applyBorder="1">
      <alignment horizontal="left"/>
    </xf>
    <xf numFmtId="0" fontId="6" fillId="0" borderId="13" xfId="6" applyBorder="1">
      <alignment horizontal="left"/>
    </xf>
    <xf numFmtId="0" fontId="6" fillId="0" borderId="14" xfId="6" applyBorder="1">
      <alignment horizontal="left"/>
    </xf>
    <xf numFmtId="0" fontId="6" fillId="0" borderId="13" xfId="6" applyBorder="1" applyAlignment="1"/>
    <xf numFmtId="0" fontId="6" fillId="0" borderId="14" xfId="6" applyBorder="1" applyAlignment="1"/>
    <xf numFmtId="0" fontId="6" fillId="0" borderId="15" xfId="6" applyBorder="1" applyAlignment="1"/>
    <xf numFmtId="0" fontId="6" fillId="0" borderId="6" xfId="6" applyBorder="1" applyAlignment="1"/>
    <xf numFmtId="0" fontId="6" fillId="0" borderId="3" xfId="6" applyBorder="1" applyAlignment="1"/>
    <xf numFmtId="0" fontId="6" fillId="0" borderId="16" xfId="6" applyBorder="1">
      <alignment horizontal="left"/>
    </xf>
    <xf numFmtId="0" fontId="6" fillId="0" borderId="12" xfId="6" applyBorder="1" applyAlignment="1"/>
    <xf numFmtId="0" fontId="6" fillId="0" borderId="5" xfId="6" applyBorder="1" applyAlignment="1"/>
    <xf numFmtId="0" fontId="6" fillId="0" borderId="13" xfId="6" quotePrefix="1" applyBorder="1" applyAlignment="1"/>
    <xf numFmtId="0" fontId="6" fillId="0" borderId="16" xfId="6" applyBorder="1" applyAlignment="1"/>
    <xf numFmtId="0" fontId="6" fillId="0" borderId="4" xfId="6" applyBorder="1" applyAlignment="1"/>
    <xf numFmtId="0" fontId="1" fillId="0" borderId="0" xfId="5" applyFont="1">
      <alignment horizontal="left"/>
    </xf>
    <xf numFmtId="0" fontId="6" fillId="0" borderId="0" xfId="5" applyAlignment="1"/>
    <xf numFmtId="0" fontId="6" fillId="0" borderId="0" xfId="5">
      <alignment horizontal="left"/>
    </xf>
    <xf numFmtId="0" fontId="6" fillId="2" borderId="2" xfId="5" applyFill="1" applyBorder="1" applyAlignment="1"/>
    <xf numFmtId="0" fontId="6" fillId="2" borderId="3" xfId="5" applyFill="1" applyBorder="1">
      <alignment horizontal="left"/>
    </xf>
    <xf numFmtId="0" fontId="6" fillId="2" borderId="13" xfId="5" applyFill="1" applyBorder="1">
      <alignment horizontal="left"/>
    </xf>
    <xf numFmtId="0" fontId="6" fillId="2" borderId="0" xfId="5" applyFill="1" applyAlignment="1"/>
    <xf numFmtId="0" fontId="6" fillId="2" borderId="14" xfId="5" applyFill="1" applyBorder="1">
      <alignment horizontal="left"/>
    </xf>
    <xf numFmtId="0" fontId="6" fillId="2" borderId="16" xfId="5" applyFill="1" applyBorder="1">
      <alignment horizontal="left"/>
    </xf>
    <xf numFmtId="0" fontId="6" fillId="2" borderId="4" xfId="5" applyFill="1" applyBorder="1" applyAlignment="1"/>
    <xf numFmtId="0" fontId="6" fillId="2" borderId="5" xfId="5" applyFill="1" applyBorder="1">
      <alignment horizontal="left"/>
    </xf>
    <xf numFmtId="0" fontId="3" fillId="2" borderId="6" xfId="5" applyFont="1" applyFill="1" applyBorder="1">
      <alignment horizontal="left"/>
    </xf>
    <xf numFmtId="166" fontId="6" fillId="2" borderId="2" xfId="5" applyNumberFormat="1" applyFill="1" applyBorder="1" applyAlignment="1"/>
    <xf numFmtId="0" fontId="3" fillId="2" borderId="2" xfId="5" applyFont="1" applyFill="1" applyBorder="1">
      <alignment horizontal="left"/>
    </xf>
    <xf numFmtId="166" fontId="6" fillId="2" borderId="3" xfId="5" applyNumberFormat="1" applyFill="1" applyBorder="1" applyAlignment="1"/>
    <xf numFmtId="0" fontId="3" fillId="2" borderId="16" xfId="5" applyFont="1" applyFill="1" applyBorder="1">
      <alignment horizontal="left"/>
    </xf>
    <xf numFmtId="166" fontId="6" fillId="2" borderId="4" xfId="5" applyNumberFormat="1" applyFill="1" applyBorder="1" applyAlignment="1"/>
    <xf numFmtId="0" fontId="3" fillId="2" borderId="4" xfId="5" applyFont="1" applyFill="1" applyBorder="1">
      <alignment horizontal="left"/>
    </xf>
    <xf numFmtId="166" fontId="6" fillId="2" borderId="5" xfId="5" applyNumberFormat="1" applyFill="1" applyBorder="1" applyAlignment="1"/>
    <xf numFmtId="0" fontId="6" fillId="0" borderId="6" xfId="5" applyBorder="1" applyAlignment="1"/>
    <xf numFmtId="0" fontId="3" fillId="0" borderId="2" xfId="5" applyFont="1" applyBorder="1" applyAlignment="1">
      <alignment horizontal="center"/>
    </xf>
    <xf numFmtId="0" fontId="3" fillId="0" borderId="2" xfId="5" applyFont="1" applyBorder="1" applyAlignment="1"/>
    <xf numFmtId="0" fontId="3" fillId="0" borderId="2" xfId="5" applyFont="1" applyBorder="1" applyAlignment="1">
      <alignment horizontal="right"/>
    </xf>
    <xf numFmtId="0" fontId="3" fillId="0" borderId="3" xfId="5" applyFont="1" applyBorder="1" applyAlignment="1">
      <alignment horizontal="right"/>
    </xf>
    <xf numFmtId="0" fontId="3" fillId="0" borderId="13" xfId="5" applyFont="1" applyBorder="1">
      <alignment horizontal="left"/>
    </xf>
    <xf numFmtId="2" fontId="6" fillId="0" borderId="0" xfId="5" applyNumberFormat="1" applyAlignment="1">
      <alignment horizontal="center"/>
    </xf>
    <xf numFmtId="166" fontId="6" fillId="0" borderId="7" xfId="5" applyNumberFormat="1" applyBorder="1" applyAlignment="1"/>
    <xf numFmtId="165" fontId="6" fillId="0" borderId="0" xfId="5" applyNumberFormat="1" applyAlignment="1"/>
    <xf numFmtId="165" fontId="6" fillId="0" borderId="14" xfId="5" applyNumberFormat="1" applyBorder="1" applyAlignment="1"/>
    <xf numFmtId="166" fontId="6" fillId="0" borderId="17" xfId="5" applyNumberFormat="1" applyBorder="1" applyAlignment="1"/>
    <xf numFmtId="166" fontId="6" fillId="0" borderId="8" xfId="5" applyNumberFormat="1" applyBorder="1" applyAlignment="1"/>
    <xf numFmtId="0" fontId="3" fillId="0" borderId="13" xfId="5" applyFont="1" applyBorder="1" applyAlignment="1"/>
    <xf numFmtId="0" fontId="6" fillId="0" borderId="0" xfId="5" applyAlignment="1">
      <alignment horizontal="right"/>
    </xf>
    <xf numFmtId="0" fontId="6" fillId="0" borderId="14" xfId="5" applyBorder="1" applyAlignment="1">
      <alignment horizontal="right"/>
    </xf>
    <xf numFmtId="0" fontId="3" fillId="0" borderId="18" xfId="5" applyFont="1" applyBorder="1" applyAlignment="1"/>
    <xf numFmtId="0" fontId="6" fillId="0" borderId="19" xfId="5" applyBorder="1" applyAlignment="1"/>
    <xf numFmtId="166" fontId="6" fillId="0" borderId="20" xfId="5" applyNumberFormat="1" applyBorder="1" applyAlignment="1"/>
    <xf numFmtId="0" fontId="4" fillId="0" borderId="16" xfId="5" applyFont="1" applyBorder="1" applyAlignment="1"/>
    <xf numFmtId="0" fontId="6" fillId="0" borderId="4" xfId="5" applyBorder="1">
      <alignment horizontal="left"/>
    </xf>
    <xf numFmtId="0" fontId="1" fillId="0" borderId="0" xfId="4" applyFont="1">
      <alignment horizontal="left"/>
    </xf>
    <xf numFmtId="0" fontId="6" fillId="0" borderId="0" xfId="4" applyAlignment="1"/>
    <xf numFmtId="0" fontId="6" fillId="0" borderId="0" xfId="4">
      <alignment horizontal="left"/>
    </xf>
    <xf numFmtId="0" fontId="6" fillId="2" borderId="6" xfId="4" applyFill="1" applyBorder="1">
      <alignment horizontal="left"/>
    </xf>
    <xf numFmtId="0" fontId="6" fillId="2" borderId="2" xfId="4" applyFill="1" applyBorder="1" applyAlignment="1"/>
    <xf numFmtId="0" fontId="6" fillId="2" borderId="3" xfId="4" applyFill="1" applyBorder="1" applyAlignment="1"/>
    <xf numFmtId="0" fontId="6" fillId="2" borderId="16" xfId="4" applyFill="1" applyBorder="1">
      <alignment horizontal="left"/>
    </xf>
    <xf numFmtId="0" fontId="6" fillId="2" borderId="4" xfId="4" applyFill="1" applyBorder="1" applyAlignment="1"/>
    <xf numFmtId="0" fontId="6" fillId="2" borderId="5" xfId="4" applyFill="1" applyBorder="1" applyAlignment="1"/>
    <xf numFmtId="0" fontId="6" fillId="2" borderId="6" xfId="4" applyFill="1" applyBorder="1" applyAlignment="1"/>
    <xf numFmtId="0" fontId="3" fillId="2" borderId="2" xfId="4" applyFont="1" applyFill="1" applyBorder="1" applyAlignment="1">
      <alignment horizontal="center"/>
    </xf>
    <xf numFmtId="0" fontId="3" fillId="2" borderId="3" xfId="4" applyFont="1" applyFill="1" applyBorder="1" applyAlignment="1">
      <alignment horizontal="center"/>
    </xf>
    <xf numFmtId="0" fontId="3" fillId="2" borderId="6" xfId="4" applyFont="1" applyFill="1" applyBorder="1">
      <alignment horizontal="left"/>
    </xf>
    <xf numFmtId="0" fontId="3" fillId="2" borderId="3" xfId="4" applyFont="1" applyFill="1" applyBorder="1" applyAlignment="1"/>
    <xf numFmtId="0" fontId="3" fillId="2" borderId="13" xfId="4" applyFont="1" applyFill="1" applyBorder="1">
      <alignment horizontal="left"/>
    </xf>
    <xf numFmtId="166" fontId="6" fillId="2" borderId="0" xfId="4" applyNumberFormat="1" applyFill="1" applyAlignment="1">
      <alignment horizontal="center"/>
    </xf>
    <xf numFmtId="0" fontId="6" fillId="2" borderId="14" xfId="4" applyFill="1" applyBorder="1" applyAlignment="1">
      <alignment horizontal="center"/>
    </xf>
    <xf numFmtId="0" fontId="6" fillId="2" borderId="13" xfId="4" applyFill="1" applyBorder="1">
      <alignment horizontal="left"/>
    </xf>
    <xf numFmtId="0" fontId="6" fillId="2" borderId="14" xfId="4" applyFill="1" applyBorder="1" applyAlignment="1"/>
    <xf numFmtId="0" fontId="2" fillId="0" borderId="0" xfId="4" applyFont="1" applyAlignment="1">
      <alignment horizontal="center"/>
    </xf>
    <xf numFmtId="0" fontId="3" fillId="2" borderId="16" xfId="4" applyFont="1" applyFill="1" applyBorder="1">
      <alignment horizontal="left"/>
    </xf>
    <xf numFmtId="166" fontId="6" fillId="2" borderId="4" xfId="4" applyNumberFormat="1" applyFill="1" applyBorder="1" applyAlignment="1">
      <alignment horizontal="center"/>
    </xf>
    <xf numFmtId="0" fontId="6" fillId="2" borderId="5" xfId="4" applyFill="1" applyBorder="1" applyAlignment="1">
      <alignment horizontal="center"/>
    </xf>
    <xf numFmtId="0" fontId="2" fillId="0" borderId="0" xfId="4" applyFont="1" applyAlignment="1">
      <alignment horizontal="right"/>
    </xf>
    <xf numFmtId="5" fontId="4" fillId="0" borderId="12" xfId="4" applyNumberFormat="1" applyFont="1" applyBorder="1" applyAlignment="1">
      <alignment horizontal="center"/>
    </xf>
    <xf numFmtId="38" fontId="6" fillId="0" borderId="0" xfId="4" applyNumberFormat="1" applyAlignment="1"/>
    <xf numFmtId="38" fontId="6" fillId="0" borderId="21" xfId="4" applyNumberFormat="1" applyBorder="1" applyAlignment="1"/>
    <xf numFmtId="38" fontId="6" fillId="0" borderId="15" xfId="4" applyNumberFormat="1" applyBorder="1" applyAlignment="1"/>
    <xf numFmtId="0" fontId="2" fillId="0" borderId="16" xfId="4" applyFont="1" applyBorder="1">
      <alignment horizontal="left"/>
    </xf>
    <xf numFmtId="6" fontId="6" fillId="0" borderId="9" xfId="4" applyNumberFormat="1" applyBorder="1" applyAlignment="1"/>
    <xf numFmtId="0" fontId="1" fillId="0" borderId="0" xfId="3" applyFont="1">
      <alignment horizontal="left"/>
    </xf>
    <xf numFmtId="0" fontId="6" fillId="0" borderId="0" xfId="3" applyAlignment="1"/>
    <xf numFmtId="0" fontId="6" fillId="0" borderId="0" xfId="3">
      <alignment horizontal="left"/>
    </xf>
    <xf numFmtId="0" fontId="6" fillId="2" borderId="6" xfId="3" applyFill="1" applyBorder="1">
      <alignment horizontal="left"/>
    </xf>
    <xf numFmtId="0" fontId="6" fillId="2" borderId="2" xfId="3" applyFill="1" applyBorder="1" applyAlignment="1"/>
    <xf numFmtId="0" fontId="6" fillId="2" borderId="3" xfId="3" applyFill="1" applyBorder="1">
      <alignment horizontal="left"/>
    </xf>
    <xf numFmtId="0" fontId="6" fillId="2" borderId="13" xfId="3" applyFill="1" applyBorder="1">
      <alignment horizontal="left"/>
    </xf>
    <xf numFmtId="0" fontId="6" fillId="2" borderId="0" xfId="3" applyFill="1" applyAlignment="1"/>
    <xf numFmtId="0" fontId="6" fillId="2" borderId="14" xfId="3" applyFill="1" applyBorder="1">
      <alignment horizontal="left"/>
    </xf>
    <xf numFmtId="0" fontId="6" fillId="2" borderId="16" xfId="3" applyFill="1" applyBorder="1">
      <alignment horizontal="left"/>
    </xf>
    <xf numFmtId="0" fontId="6" fillId="2" borderId="4" xfId="3" applyFill="1" applyBorder="1" applyAlignment="1"/>
    <xf numFmtId="0" fontId="6" fillId="2" borderId="5" xfId="3" applyFill="1" applyBorder="1">
      <alignment horizontal="left"/>
    </xf>
    <xf numFmtId="0" fontId="6" fillId="0" borderId="6" xfId="3" applyBorder="1">
      <alignment horizontal="left"/>
    </xf>
    <xf numFmtId="0" fontId="6" fillId="0" borderId="2" xfId="3" applyBorder="1">
      <alignment horizontal="left"/>
    </xf>
    <xf numFmtId="0" fontId="3" fillId="0" borderId="2" xfId="3" applyFont="1" applyBorder="1">
      <alignment horizontal="left"/>
    </xf>
    <xf numFmtId="0" fontId="6" fillId="0" borderId="3" xfId="3" applyBorder="1">
      <alignment horizontal="left"/>
    </xf>
    <xf numFmtId="0" fontId="3" fillId="0" borderId="13" xfId="3" applyFont="1" applyBorder="1">
      <alignment horizontal="left"/>
    </xf>
    <xf numFmtId="0" fontId="3" fillId="0" borderId="0" xfId="3" applyFont="1" applyAlignment="1">
      <alignment horizontal="center"/>
    </xf>
    <xf numFmtId="0" fontId="3" fillId="0" borderId="0" xfId="3" applyFont="1" applyAlignment="1">
      <alignment horizontal="right"/>
    </xf>
    <xf numFmtId="0" fontId="6" fillId="0" borderId="14" xfId="3" applyBorder="1">
      <alignment horizontal="left"/>
    </xf>
    <xf numFmtId="0" fontId="6" fillId="0" borderId="13" xfId="3" applyBorder="1">
      <alignment horizontal="left"/>
    </xf>
    <xf numFmtId="1" fontId="6" fillId="0" borderId="22" xfId="3" applyNumberFormat="1" applyBorder="1" applyAlignment="1">
      <alignment horizontal="center"/>
    </xf>
    <xf numFmtId="1" fontId="6" fillId="0" borderId="23" xfId="3" applyNumberFormat="1" applyBorder="1" applyAlignment="1"/>
    <xf numFmtId="1" fontId="6" fillId="0" borderId="24" xfId="3" applyNumberFormat="1" applyBorder="1" applyAlignment="1"/>
    <xf numFmtId="1" fontId="6" fillId="0" borderId="25" xfId="3" applyNumberFormat="1" applyBorder="1" applyAlignment="1"/>
    <xf numFmtId="1" fontId="6" fillId="0" borderId="26" xfId="3" applyNumberFormat="1" applyBorder="1" applyAlignment="1">
      <alignment horizontal="center"/>
    </xf>
    <xf numFmtId="1" fontId="6" fillId="0" borderId="27" xfId="3" applyNumberFormat="1" applyBorder="1" applyAlignment="1"/>
    <xf numFmtId="1" fontId="6" fillId="0" borderId="0" xfId="3" applyNumberFormat="1" applyAlignment="1"/>
    <xf numFmtId="1" fontId="6" fillId="0" borderId="28" xfId="3" applyNumberFormat="1" applyBorder="1" applyAlignment="1"/>
    <xf numFmtId="1" fontId="6" fillId="0" borderId="29" xfId="3" applyNumberFormat="1" applyBorder="1" applyAlignment="1">
      <alignment horizontal="center"/>
    </xf>
    <xf numFmtId="1" fontId="6" fillId="0" borderId="30" xfId="3" applyNumberFormat="1" applyBorder="1" applyAlignment="1"/>
    <xf numFmtId="1" fontId="6" fillId="0" borderId="31" xfId="3" applyNumberFormat="1" applyBorder="1" applyAlignment="1"/>
    <xf numFmtId="1" fontId="6" fillId="0" borderId="32" xfId="3" applyNumberFormat="1" applyBorder="1" applyAlignment="1"/>
    <xf numFmtId="0" fontId="6" fillId="0" borderId="13" xfId="3" applyBorder="1" applyAlignment="1"/>
    <xf numFmtId="1" fontId="6" fillId="0" borderId="0" xfId="3" applyNumberFormat="1" applyAlignment="1">
      <alignment horizontal="right"/>
    </xf>
    <xf numFmtId="1" fontId="6" fillId="0" borderId="9" xfId="3" applyNumberFormat="1" applyBorder="1" applyAlignment="1"/>
    <xf numFmtId="1" fontId="6" fillId="0" borderId="10" xfId="3" applyNumberFormat="1" applyBorder="1" applyAlignment="1"/>
    <xf numFmtId="1" fontId="6" fillId="0" borderId="11" xfId="3" applyNumberFormat="1" applyBorder="1" applyAlignment="1"/>
    <xf numFmtId="0" fontId="6" fillId="0" borderId="16" xfId="3" applyBorder="1">
      <alignment horizontal="left"/>
    </xf>
    <xf numFmtId="0" fontId="3" fillId="0" borderId="4" xfId="3" applyFont="1" applyBorder="1" applyAlignment="1">
      <alignment horizontal="right"/>
    </xf>
    <xf numFmtId="0" fontId="6" fillId="0" borderId="5" xfId="3" applyBorder="1">
      <alignment horizontal="left"/>
    </xf>
    <xf numFmtId="0" fontId="3" fillId="0" borderId="6" xfId="3" applyFont="1" applyBorder="1">
      <alignment horizontal="left"/>
    </xf>
    <xf numFmtId="1" fontId="3" fillId="0" borderId="2" xfId="3" applyNumberFormat="1" applyFont="1" applyBorder="1" applyAlignment="1">
      <alignment horizontal="center"/>
    </xf>
    <xf numFmtId="1" fontId="6" fillId="0" borderId="2" xfId="3" applyNumberFormat="1" applyBorder="1" applyAlignment="1"/>
    <xf numFmtId="1" fontId="6" fillId="0" borderId="4" xfId="3" applyNumberFormat="1" applyBorder="1" applyAlignment="1"/>
    <xf numFmtId="0" fontId="6" fillId="0" borderId="6" xfId="3" applyBorder="1" applyAlignment="1"/>
    <xf numFmtId="0" fontId="3" fillId="0" borderId="16" xfId="3" applyFont="1" applyBorder="1">
      <alignment horizontal="left"/>
    </xf>
    <xf numFmtId="5" fontId="4" fillId="0" borderId="12" xfId="3" applyNumberFormat="1" applyFont="1" applyBorder="1" applyAlignment="1">
      <alignment horizontal="center"/>
    </xf>
    <xf numFmtId="5" fontId="6" fillId="0" borderId="4" xfId="3" applyNumberFormat="1" applyBorder="1" applyAlignment="1"/>
    <xf numFmtId="0" fontId="1" fillId="0" borderId="0" xfId="2" applyFont="1">
      <alignment horizontal="left"/>
    </xf>
    <xf numFmtId="0" fontId="6" fillId="0" borderId="0" xfId="2" applyAlignment="1"/>
    <xf numFmtId="0" fontId="6" fillId="0" borderId="0" xfId="2">
      <alignment horizontal="left"/>
    </xf>
    <xf numFmtId="0" fontId="6" fillId="2" borderId="6" xfId="2" applyFill="1" applyBorder="1">
      <alignment horizontal="left"/>
    </xf>
    <xf numFmtId="0" fontId="6" fillId="2" borderId="2" xfId="2" applyFill="1" applyBorder="1">
      <alignment horizontal="left"/>
    </xf>
    <xf numFmtId="0" fontId="6" fillId="2" borderId="3" xfId="2" applyFill="1" applyBorder="1">
      <alignment horizontal="left"/>
    </xf>
    <xf numFmtId="0" fontId="6" fillId="2" borderId="13" xfId="2" applyFill="1" applyBorder="1">
      <alignment horizontal="left"/>
    </xf>
    <xf numFmtId="0" fontId="6" fillId="2" borderId="0" xfId="2" applyFill="1">
      <alignment horizontal="left"/>
    </xf>
    <xf numFmtId="0" fontId="6" fillId="2" borderId="14" xfId="2" applyFill="1" applyBorder="1">
      <alignment horizontal="left"/>
    </xf>
    <xf numFmtId="0" fontId="6" fillId="2" borderId="16" xfId="2" applyFill="1" applyBorder="1">
      <alignment horizontal="left"/>
    </xf>
    <xf numFmtId="0" fontId="6" fillId="2" borderId="4" xfId="2" applyFill="1" applyBorder="1">
      <alignment horizontal="left"/>
    </xf>
    <xf numFmtId="0" fontId="6" fillId="2" borderId="5" xfId="2" applyFill="1" applyBorder="1">
      <alignment horizontal="left"/>
    </xf>
    <xf numFmtId="0" fontId="6" fillId="0" borderId="6" xfId="2" applyBorder="1">
      <alignment horizontal="left"/>
    </xf>
    <xf numFmtId="0" fontId="6" fillId="0" borderId="2" xfId="2" applyBorder="1">
      <alignment horizontal="left"/>
    </xf>
    <xf numFmtId="0" fontId="6" fillId="0" borderId="2" xfId="2" applyBorder="1" applyAlignment="1"/>
    <xf numFmtId="0" fontId="3" fillId="0" borderId="2" xfId="2" applyFont="1" applyBorder="1" applyAlignment="1">
      <alignment horizontal="right"/>
    </xf>
    <xf numFmtId="0" fontId="6" fillId="0" borderId="13" xfId="2" applyBorder="1" applyAlignment="1"/>
    <xf numFmtId="0" fontId="3" fillId="0" borderId="0" xfId="2" applyFont="1" applyAlignment="1">
      <alignment horizontal="right"/>
    </xf>
    <xf numFmtId="1" fontId="6" fillId="0" borderId="21" xfId="2" applyNumberFormat="1" applyBorder="1" applyAlignment="1">
      <alignment horizontal="right"/>
    </xf>
    <xf numFmtId="1" fontId="6" fillId="0" borderId="33" xfId="2" applyNumberFormat="1" applyBorder="1" applyAlignment="1">
      <alignment horizontal="right"/>
    </xf>
    <xf numFmtId="1" fontId="6" fillId="0" borderId="34" xfId="2" applyNumberFormat="1" applyBorder="1" applyAlignment="1">
      <alignment horizontal="right"/>
    </xf>
    <xf numFmtId="0" fontId="3" fillId="0" borderId="13" xfId="2" applyFont="1" applyBorder="1">
      <alignment horizontal="left"/>
    </xf>
    <xf numFmtId="0" fontId="6" fillId="0" borderId="0" xfId="2" applyAlignment="1">
      <alignment horizontal="right"/>
    </xf>
    <xf numFmtId="0" fontId="6" fillId="0" borderId="14" xfId="2" applyBorder="1" applyAlignment="1">
      <alignment horizontal="right"/>
    </xf>
    <xf numFmtId="0" fontId="6" fillId="0" borderId="35" xfId="2" applyBorder="1" applyAlignment="1">
      <alignment horizontal="right"/>
    </xf>
    <xf numFmtId="1" fontId="6" fillId="0" borderId="36" xfId="2" applyNumberFormat="1" applyBorder="1" applyAlignment="1">
      <alignment horizontal="right"/>
    </xf>
    <xf numFmtId="0" fontId="6" fillId="0" borderId="37" xfId="2" applyBorder="1" applyAlignment="1">
      <alignment horizontal="right"/>
    </xf>
    <xf numFmtId="1" fontId="6" fillId="0" borderId="38" xfId="2" applyNumberFormat="1" applyBorder="1" applyAlignment="1">
      <alignment horizontal="right"/>
    </xf>
    <xf numFmtId="0" fontId="3" fillId="2" borderId="39" xfId="2" applyFont="1" applyFill="1" applyBorder="1" applyAlignment="1">
      <alignment horizontal="center"/>
    </xf>
    <xf numFmtId="0" fontId="3" fillId="2" borderId="40" xfId="2" applyFont="1" applyFill="1" applyBorder="1" applyAlignment="1">
      <alignment horizontal="center"/>
    </xf>
    <xf numFmtId="0" fontId="3" fillId="0" borderId="16" xfId="2" applyFont="1" applyBorder="1">
      <alignment horizontal="left"/>
    </xf>
    <xf numFmtId="0" fontId="6" fillId="0" borderId="41" xfId="2" applyBorder="1" applyAlignment="1">
      <alignment horizontal="right"/>
    </xf>
    <xf numFmtId="1" fontId="6" fillId="0" borderId="42" xfId="2" applyNumberFormat="1" applyBorder="1" applyAlignment="1">
      <alignment horizontal="right"/>
    </xf>
    <xf numFmtId="0" fontId="6" fillId="0" borderId="4" xfId="2" applyBorder="1" applyAlignment="1">
      <alignment horizontal="right"/>
    </xf>
    <xf numFmtId="0" fontId="6" fillId="0" borderId="5" xfId="2" applyBorder="1" applyAlignment="1">
      <alignment horizontal="right"/>
    </xf>
    <xf numFmtId="0" fontId="6" fillId="2" borderId="43" xfId="2" applyFill="1" applyBorder="1" applyAlignment="1">
      <alignment horizontal="center"/>
    </xf>
    <xf numFmtId="0" fontId="2" fillId="0" borderId="0" xfId="2" applyFont="1" applyAlignment="1"/>
    <xf numFmtId="0" fontId="6" fillId="0" borderId="44" xfId="2" applyBorder="1">
      <alignment horizontal="left"/>
    </xf>
    <xf numFmtId="0" fontId="3" fillId="0" borderId="45" xfId="2" applyFont="1" applyBorder="1" applyAlignment="1">
      <alignment horizontal="right"/>
    </xf>
    <xf numFmtId="5" fontId="6" fillId="0" borderId="45" xfId="2" applyNumberFormat="1" applyBorder="1" applyAlignment="1"/>
    <xf numFmtId="5" fontId="6" fillId="0" borderId="46" xfId="2" applyNumberFormat="1" applyBorder="1" applyAlignment="1"/>
    <xf numFmtId="0" fontId="6" fillId="0" borderId="16" xfId="2" applyBorder="1">
      <alignment horizontal="left"/>
    </xf>
    <xf numFmtId="0" fontId="4" fillId="0" borderId="4" xfId="2" applyFont="1" applyBorder="1" applyAlignment="1">
      <alignment horizontal="right"/>
    </xf>
    <xf numFmtId="0" fontId="6" fillId="0" borderId="4" xfId="2" applyBorder="1" applyAlignment="1"/>
    <xf numFmtId="0" fontId="6" fillId="0" borderId="5" xfId="2" applyBorder="1" applyAlignment="1"/>
    <xf numFmtId="1" fontId="3" fillId="0" borderId="47" xfId="1" applyNumberFormat="1" applyFont="1" applyBorder="1" applyAlignment="1">
      <alignment horizontal="left"/>
    </xf>
    <xf numFmtId="1" fontId="3" fillId="0" borderId="48" xfId="1" applyNumberFormat="1" applyFont="1" applyBorder="1" applyAlignment="1">
      <alignment horizontal="right"/>
    </xf>
    <xf numFmtId="1" fontId="3" fillId="0" borderId="49" xfId="1" applyNumberFormat="1" applyFont="1" applyBorder="1" applyAlignment="1">
      <alignment horizontal="right"/>
    </xf>
    <xf numFmtId="0" fontId="5" fillId="0" borderId="0" xfId="1"/>
    <xf numFmtId="1" fontId="3" fillId="0" borderId="50" xfId="1" applyNumberFormat="1" applyFont="1" applyBorder="1" applyAlignment="1">
      <alignment horizontal="left"/>
    </xf>
    <xf numFmtId="0" fontId="6" fillId="0" borderId="0" xfId="1" applyFont="1"/>
    <xf numFmtId="164" fontId="6" fillId="0" borderId="0" xfId="1" applyNumberFormat="1" applyFont="1"/>
    <xf numFmtId="1" fontId="6" fillId="0" borderId="51" xfId="1" applyNumberFormat="1" applyFont="1" applyBorder="1"/>
    <xf numFmtId="1" fontId="3" fillId="0" borderId="50" xfId="1" applyNumberFormat="1" applyFont="1" applyBorder="1"/>
    <xf numFmtId="1" fontId="6" fillId="0" borderId="0" xfId="1" applyNumberFormat="1" applyFont="1"/>
    <xf numFmtId="37" fontId="6" fillId="0" borderId="0" xfId="1" applyNumberFormat="1" applyFont="1"/>
    <xf numFmtId="37" fontId="6" fillId="0" borderId="51" xfId="1" applyNumberFormat="1" applyFont="1" applyBorder="1"/>
    <xf numFmtId="5" fontId="6" fillId="0" borderId="0" xfId="1" applyNumberFormat="1" applyFont="1"/>
    <xf numFmtId="5" fontId="6" fillId="0" borderId="51" xfId="1" applyNumberFormat="1" applyFont="1" applyBorder="1"/>
    <xf numFmtId="5" fontId="6" fillId="0" borderId="52" xfId="1" applyNumberFormat="1" applyFont="1" applyBorder="1"/>
    <xf numFmtId="5" fontId="6" fillId="0" borderId="53" xfId="1" applyNumberFormat="1" applyFont="1" applyBorder="1"/>
    <xf numFmtId="1" fontId="3" fillId="0" borderId="54" xfId="1" applyNumberFormat="1" applyFont="1" applyBorder="1" applyAlignment="1">
      <alignment horizontal="left"/>
    </xf>
    <xf numFmtId="9" fontId="6" fillId="0" borderId="4" xfId="1" applyNumberFormat="1" applyFont="1" applyBorder="1"/>
    <xf numFmtId="9" fontId="6" fillId="0" borderId="55" xfId="1" applyNumberFormat="1" applyFont="1" applyBorder="1"/>
    <xf numFmtId="1" fontId="3" fillId="0" borderId="0" xfId="1" applyNumberFormat="1" applyFont="1"/>
    <xf numFmtId="1" fontId="5" fillId="0" borderId="0" xfId="1" applyNumberFormat="1"/>
    <xf numFmtId="1" fontId="3" fillId="0" borderId="6" xfId="1" applyNumberFormat="1" applyFont="1" applyBorder="1" applyAlignment="1">
      <alignment horizontal="right"/>
    </xf>
    <xf numFmtId="7" fontId="5" fillId="0" borderId="3" xfId="1" applyNumberFormat="1" applyBorder="1"/>
    <xf numFmtId="1" fontId="3" fillId="0" borderId="16" xfId="1" applyNumberFormat="1" applyFont="1" applyBorder="1" applyAlignment="1">
      <alignment horizontal="right"/>
    </xf>
    <xf numFmtId="7" fontId="5" fillId="0" borderId="5" xfId="1" applyNumberFormat="1" applyBorder="1"/>
    <xf numFmtId="0" fontId="4" fillId="0" borderId="0" xfId="5" applyFont="1" applyAlignment="1">
      <alignment horizontal="right"/>
    </xf>
    <xf numFmtId="166" fontId="4" fillId="0" borderId="12" xfId="5" applyNumberFormat="1" applyFont="1" applyBorder="1" applyAlignment="1"/>
    <xf numFmtId="1" fontId="0" fillId="0" borderId="1" xfId="0" applyNumberForma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1" fontId="0" fillId="0" borderId="58" xfId="0" applyNumberFormat="1" applyBorder="1" applyAlignment="1">
      <alignment horizontal="center"/>
    </xf>
    <xf numFmtId="1" fontId="0" fillId="0" borderId="59" xfId="0" applyNumberFormat="1" applyBorder="1" applyAlignment="1">
      <alignment horizontal="center"/>
    </xf>
    <xf numFmtId="1" fontId="0" fillId="0" borderId="60" xfId="0" applyNumberFormat="1" applyBorder="1" applyAlignment="1">
      <alignment horizontal="center"/>
    </xf>
    <xf numFmtId="1" fontId="0" fillId="0" borderId="61" xfId="0" applyNumberFormat="1" applyBorder="1"/>
    <xf numFmtId="1" fontId="0" fillId="0" borderId="62" xfId="0" applyNumberFormat="1" applyBorder="1"/>
    <xf numFmtId="1" fontId="0" fillId="0" borderId="63" xfId="0" applyNumberFormat="1" applyBorder="1" applyAlignment="1">
      <alignment horizontal="center"/>
    </xf>
    <xf numFmtId="1" fontId="0" fillId="0" borderId="64" xfId="0" applyNumberFormat="1" applyBorder="1" applyAlignment="1">
      <alignment horizontal="center"/>
    </xf>
    <xf numFmtId="0" fontId="2" fillId="0" borderId="65" xfId="0" applyFont="1" applyBorder="1" applyAlignment="1">
      <alignment horizontal="left"/>
    </xf>
    <xf numFmtId="0" fontId="3" fillId="0" borderId="66" xfId="0" applyFont="1" applyBorder="1" applyAlignment="1">
      <alignment horizontal="left"/>
    </xf>
    <xf numFmtId="0" fontId="3" fillId="0" borderId="61" xfId="0" applyFont="1" applyBorder="1"/>
    <xf numFmtId="0" fontId="3" fillId="0" borderId="67" xfId="0" applyFont="1" applyBorder="1" applyAlignment="1">
      <alignment horizontal="left"/>
    </xf>
    <xf numFmtId="0" fontId="2" fillId="0" borderId="68" xfId="0" applyFont="1" applyBorder="1" applyAlignment="1">
      <alignment horizontal="left"/>
    </xf>
    <xf numFmtId="0" fontId="2" fillId="0" borderId="69" xfId="0" applyFont="1" applyBorder="1" applyAlignment="1">
      <alignment horizontal="left"/>
    </xf>
    <xf numFmtId="1" fontId="0" fillId="0" borderId="70" xfId="0" applyNumberFormat="1" applyBorder="1"/>
    <xf numFmtId="0" fontId="3" fillId="0" borderId="71" xfId="0" applyFont="1" applyBorder="1"/>
    <xf numFmtId="1" fontId="3" fillId="0" borderId="0" xfId="3" applyNumberFormat="1" applyFont="1">
      <alignment horizontal="left"/>
    </xf>
    <xf numFmtId="0" fontId="2" fillId="0" borderId="72" xfId="4" applyFont="1" applyBorder="1">
      <alignment horizontal="left"/>
    </xf>
    <xf numFmtId="0" fontId="2" fillId="0" borderId="73" xfId="4" applyFont="1" applyBorder="1" applyAlignment="1">
      <alignment horizontal="center"/>
    </xf>
    <xf numFmtId="0" fontId="2" fillId="0" borderId="56" xfId="4" applyFont="1" applyBorder="1" applyAlignment="1">
      <alignment horizontal="center"/>
    </xf>
    <xf numFmtId="6" fontId="6" fillId="0" borderId="74" xfId="4" applyNumberFormat="1" applyBorder="1" applyAlignment="1"/>
    <xf numFmtId="6" fontId="6" fillId="0" borderId="75" xfId="4" applyNumberFormat="1" applyBorder="1" applyAlignment="1"/>
    <xf numFmtId="38" fontId="6" fillId="0" borderId="74" xfId="4" applyNumberFormat="1" applyBorder="1" applyAlignment="1"/>
    <xf numFmtId="38" fontId="6" fillId="0" borderId="75" xfId="4" applyNumberFormat="1" applyBorder="1" applyAlignment="1"/>
    <xf numFmtId="38" fontId="6" fillId="0" borderId="76" xfId="4" applyNumberFormat="1" applyBorder="1" applyAlignment="1"/>
    <xf numFmtId="38" fontId="6" fillId="0" borderId="77" xfId="4" applyNumberFormat="1" applyBorder="1" applyAlignment="1"/>
    <xf numFmtId="38" fontId="6" fillId="0" borderId="58" xfId="4" applyNumberFormat="1" applyBorder="1" applyAlignment="1"/>
    <xf numFmtId="38" fontId="6" fillId="0" borderId="62" xfId="4" applyNumberFormat="1" applyBorder="1" applyAlignment="1"/>
    <xf numFmtId="38" fontId="6" fillId="0" borderId="78" xfId="4" applyNumberFormat="1" applyBorder="1" applyAlignment="1"/>
    <xf numFmtId="38" fontId="6" fillId="0" borderId="79" xfId="4" applyNumberFormat="1" applyBorder="1" applyAlignment="1"/>
    <xf numFmtId="38" fontId="6" fillId="0" borderId="80" xfId="4" applyNumberFormat="1" applyBorder="1" applyAlignment="1"/>
    <xf numFmtId="38" fontId="6" fillId="0" borderId="81" xfId="4" applyNumberFormat="1" applyBorder="1" applyAlignment="1"/>
    <xf numFmtId="6" fontId="6" fillId="0" borderId="82" xfId="4" applyNumberFormat="1" applyBorder="1" applyAlignment="1"/>
    <xf numFmtId="6" fontId="6" fillId="0" borderId="83" xfId="4" applyNumberFormat="1" applyBorder="1" applyAlignment="1"/>
    <xf numFmtId="0" fontId="2" fillId="0" borderId="84" xfId="4" applyFont="1" applyBorder="1">
      <alignment horizontal="left"/>
    </xf>
    <xf numFmtId="2" fontId="6" fillId="0" borderId="85" xfId="5" applyNumberFormat="1" applyBorder="1" applyAlignment="1"/>
    <xf numFmtId="0" fontId="6" fillId="0" borderId="85" xfId="5" applyBorder="1" applyAlignment="1"/>
    <xf numFmtId="165" fontId="6" fillId="0" borderId="85" xfId="5" applyNumberFormat="1" applyBorder="1" applyAlignment="1"/>
    <xf numFmtId="165" fontId="6" fillId="0" borderId="86" xfId="5" applyNumberFormat="1" applyBorder="1" applyAlignment="1"/>
    <xf numFmtId="0" fontId="6" fillId="0" borderId="13" xfId="5" applyBorder="1" applyAlignment="1"/>
    <xf numFmtId="0" fontId="2" fillId="0" borderId="14" xfId="5" applyFont="1" applyBorder="1" applyAlignment="1">
      <alignment horizontal="right"/>
    </xf>
    <xf numFmtId="0" fontId="6" fillId="2" borderId="6" xfId="6" applyFill="1" applyBorder="1">
      <alignment horizontal="left"/>
    </xf>
    <xf numFmtId="0" fontId="6" fillId="2" borderId="16" xfId="6" applyFill="1" applyBorder="1">
      <alignment horizontal="left"/>
    </xf>
    <xf numFmtId="49" fontId="6" fillId="2" borderId="0" xfId="6" applyNumberFormat="1" applyFill="1">
      <alignment horizontal="left"/>
    </xf>
    <xf numFmtId="49" fontId="6" fillId="2" borderId="6" xfId="6" applyNumberFormat="1" applyFill="1" applyBorder="1" applyAlignment="1"/>
    <xf numFmtId="49" fontId="6" fillId="2" borderId="2" xfId="6" applyNumberFormat="1" applyFill="1" applyBorder="1">
      <alignment horizontal="left"/>
    </xf>
    <xf numFmtId="49" fontId="6" fillId="2" borderId="2" xfId="6" applyNumberFormat="1" applyFill="1" applyBorder="1" applyAlignment="1"/>
    <xf numFmtId="49" fontId="6" fillId="2" borderId="3" xfId="6" applyNumberFormat="1" applyFill="1" applyBorder="1" applyAlignment="1"/>
    <xf numFmtId="49" fontId="6" fillId="2" borderId="13" xfId="6" applyNumberFormat="1" applyFill="1" applyBorder="1">
      <alignment horizontal="left"/>
    </xf>
    <xf numFmtId="49" fontId="6" fillId="2" borderId="14" xfId="6" applyNumberFormat="1" applyFill="1" applyBorder="1">
      <alignment horizontal="left"/>
    </xf>
    <xf numFmtId="49" fontId="6" fillId="2" borderId="0" xfId="6" applyNumberFormat="1" applyFill="1" applyAlignment="1"/>
    <xf numFmtId="49" fontId="6" fillId="2" borderId="16" xfId="6" applyNumberFormat="1" applyFill="1" applyBorder="1" applyAlignment="1"/>
    <xf numFmtId="49" fontId="6" fillId="2" borderId="4" xfId="6" applyNumberFormat="1" applyFill="1" applyBorder="1" applyAlignment="1"/>
    <xf numFmtId="49" fontId="6" fillId="2" borderId="4" xfId="6" applyNumberFormat="1" applyFill="1" applyBorder="1">
      <alignment horizontal="left"/>
    </xf>
    <xf numFmtId="49" fontId="6" fillId="2" borderId="5" xfId="6" applyNumberFormat="1" applyFill="1" applyBorder="1" applyAlignment="1"/>
    <xf numFmtId="5" fontId="6" fillId="0" borderId="12" xfId="1" applyNumberFormat="1" applyFont="1" applyBorder="1"/>
    <xf numFmtId="1" fontId="3" fillId="0" borderId="87" xfId="1" applyNumberFormat="1" applyFont="1" applyBorder="1" applyAlignment="1">
      <alignment horizontal="left"/>
    </xf>
    <xf numFmtId="37" fontId="6" fillId="0" borderId="21" xfId="1" applyNumberFormat="1" applyFont="1" applyBorder="1"/>
    <xf numFmtId="37" fontId="6" fillId="0" borderId="33" xfId="1" applyNumberFormat="1" applyFont="1" applyBorder="1"/>
    <xf numFmtId="37" fontId="6" fillId="0" borderId="34" xfId="1" applyNumberFormat="1" applyFont="1" applyBorder="1"/>
    <xf numFmtId="1" fontId="3" fillId="0" borderId="88" xfId="1" applyNumberFormat="1" applyFont="1" applyBorder="1" applyAlignment="1">
      <alignment horizontal="left"/>
    </xf>
    <xf numFmtId="37" fontId="6" fillId="0" borderId="20" xfId="1" applyNumberFormat="1" applyFont="1" applyBorder="1"/>
    <xf numFmtId="0" fontId="3" fillId="0" borderId="89" xfId="2" applyFont="1" applyBorder="1" applyAlignment="1">
      <alignment horizontal="right"/>
    </xf>
    <xf numFmtId="0" fontId="6" fillId="2" borderId="6" xfId="5" applyFill="1" applyBorder="1">
      <alignment horizontal="left"/>
    </xf>
    <xf numFmtId="0" fontId="3" fillId="0" borderId="0" xfId="3" applyFont="1">
      <alignment horizontal="left"/>
    </xf>
    <xf numFmtId="5" fontId="4" fillId="0" borderId="0" xfId="3" applyNumberFormat="1" applyFont="1" applyAlignment="1">
      <alignment horizontal="center"/>
    </xf>
    <xf numFmtId="5" fontId="6" fillId="0" borderId="0" xfId="3" applyNumberFormat="1" applyAlignment="1"/>
    <xf numFmtId="167" fontId="6" fillId="0" borderId="0" xfId="2" applyNumberFormat="1" applyAlignment="1"/>
    <xf numFmtId="0" fontId="8" fillId="0" borderId="0" xfId="2" applyFont="1">
      <alignment horizontal="left"/>
    </xf>
    <xf numFmtId="5" fontId="6" fillId="0" borderId="0" xfId="2" applyNumberFormat="1">
      <alignment horizontal="left"/>
    </xf>
    <xf numFmtId="1" fontId="6" fillId="0" borderId="0" xfId="2" applyNumberFormat="1">
      <alignment horizontal="left"/>
    </xf>
    <xf numFmtId="0" fontId="9" fillId="0" borderId="0" xfId="2" applyFont="1">
      <alignment horizontal="left"/>
    </xf>
  </cellXfs>
  <cellStyles count="7">
    <cellStyle name="Normal" xfId="0" builtinId="0"/>
    <cellStyle name="Normal_Solver Example" xfId="1" xr:uid="{00000000-0005-0000-0000-000001000000}"/>
    <cellStyle name="Normal_SOLVER1" xfId="2" xr:uid="{00000000-0005-0000-0000-000002000000}"/>
    <cellStyle name="Normal_SOLVER2" xfId="3" xr:uid="{00000000-0005-0000-0000-000003000000}"/>
    <cellStyle name="Normal_SOLVER4" xfId="4" xr:uid="{00000000-0005-0000-0000-000004000000}"/>
    <cellStyle name="Normal_SOLVER5" xfId="5" xr:uid="{00000000-0005-0000-0000-000005000000}"/>
    <cellStyle name="Normal_SOLVER6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0</xdr:col>
      <xdr:colOff>28575</xdr:colOff>
      <xdr:row>5</xdr:row>
      <xdr:rowOff>9525</xdr:rowOff>
    </xdr:to>
    <xdr:sp macro="" textlink="">
      <xdr:nvSpPr>
        <xdr:cNvPr id="1072" name="Line 1">
          <a:extLst>
            <a:ext uri="{FF2B5EF4-FFF2-40B4-BE49-F238E27FC236}">
              <a16:creationId xmlns:a16="http://schemas.microsoft.com/office/drawing/2014/main" id="{00000000-0008-0000-0600-000030040000}"/>
            </a:ext>
          </a:extLst>
        </xdr:cNvPr>
        <xdr:cNvSpPr>
          <a:spLocks noChangeShapeType="1"/>
        </xdr:cNvSpPr>
      </xdr:nvSpPr>
      <xdr:spPr bwMode="auto">
        <a:xfrm flipH="1">
          <a:off x="9525" y="695325"/>
          <a:ext cx="19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</xdr:row>
      <xdr:rowOff>9525</xdr:rowOff>
    </xdr:from>
    <xdr:to>
      <xdr:col>0</xdr:col>
      <xdr:colOff>9525</xdr:colOff>
      <xdr:row>7</xdr:row>
      <xdr:rowOff>9525</xdr:rowOff>
    </xdr:to>
    <xdr:sp macro="" textlink="">
      <xdr:nvSpPr>
        <xdr:cNvPr id="1073" name="Line 2">
          <a:extLst>
            <a:ext uri="{FF2B5EF4-FFF2-40B4-BE49-F238E27FC236}">
              <a16:creationId xmlns:a16="http://schemas.microsoft.com/office/drawing/2014/main" id="{00000000-0008-0000-0600-000031040000}"/>
            </a:ext>
          </a:extLst>
        </xdr:cNvPr>
        <xdr:cNvSpPr>
          <a:spLocks noChangeShapeType="1"/>
        </xdr:cNvSpPr>
      </xdr:nvSpPr>
      <xdr:spPr bwMode="auto">
        <a:xfrm>
          <a:off x="9525" y="695325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0</xdr:col>
      <xdr:colOff>9525</xdr:colOff>
      <xdr:row>11</xdr:row>
      <xdr:rowOff>0</xdr:rowOff>
    </xdr:to>
    <xdr:sp macro="" textlink="">
      <xdr:nvSpPr>
        <xdr:cNvPr id="1074" name="Line 3">
          <a:extLst>
            <a:ext uri="{FF2B5EF4-FFF2-40B4-BE49-F238E27FC236}">
              <a16:creationId xmlns:a16="http://schemas.microsoft.com/office/drawing/2014/main" id="{00000000-0008-0000-0600-000032040000}"/>
            </a:ext>
          </a:extLst>
        </xdr:cNvPr>
        <xdr:cNvSpPr>
          <a:spLocks noChangeShapeType="1"/>
        </xdr:cNvSpPr>
      </xdr:nvSpPr>
      <xdr:spPr bwMode="auto">
        <a:xfrm>
          <a:off x="9525" y="1257300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</xdr:row>
      <xdr:rowOff>0</xdr:rowOff>
    </xdr:from>
    <xdr:to>
      <xdr:col>1</xdr:col>
      <xdr:colOff>28575</xdr:colOff>
      <xdr:row>11</xdr:row>
      <xdr:rowOff>0</xdr:rowOff>
    </xdr:to>
    <xdr:sp macro="" textlink="">
      <xdr:nvSpPr>
        <xdr:cNvPr id="1075" name="Line 4">
          <a:extLst>
            <a:ext uri="{FF2B5EF4-FFF2-40B4-BE49-F238E27FC236}">
              <a16:creationId xmlns:a16="http://schemas.microsoft.com/office/drawing/2014/main" id="{00000000-0008-0000-0600-000033040000}"/>
            </a:ext>
          </a:extLst>
        </xdr:cNvPr>
        <xdr:cNvSpPr>
          <a:spLocks noChangeShapeType="1"/>
        </xdr:cNvSpPr>
      </xdr:nvSpPr>
      <xdr:spPr bwMode="auto">
        <a:xfrm>
          <a:off x="9525" y="1543050"/>
          <a:ext cx="523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0</xdr:rowOff>
    </xdr:from>
    <xdr:to>
      <xdr:col>3</xdr:col>
      <xdr:colOff>9525</xdr:colOff>
      <xdr:row>11</xdr:row>
      <xdr:rowOff>0</xdr:rowOff>
    </xdr:to>
    <xdr:sp macro="" textlink="">
      <xdr:nvSpPr>
        <xdr:cNvPr id="1076" name="Line 6">
          <a:extLst>
            <a:ext uri="{FF2B5EF4-FFF2-40B4-BE49-F238E27FC236}">
              <a16:creationId xmlns:a16="http://schemas.microsoft.com/office/drawing/2014/main" id="{00000000-0008-0000-0600-000034040000}"/>
            </a:ext>
          </a:extLst>
        </xdr:cNvPr>
        <xdr:cNvSpPr>
          <a:spLocks noChangeShapeType="1"/>
        </xdr:cNvSpPr>
      </xdr:nvSpPr>
      <xdr:spPr bwMode="auto">
        <a:xfrm flipV="1">
          <a:off x="1524000" y="1257300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9525</xdr:colOff>
      <xdr:row>7</xdr:row>
      <xdr:rowOff>9525</xdr:rowOff>
    </xdr:to>
    <xdr:sp macro="" textlink="">
      <xdr:nvSpPr>
        <xdr:cNvPr id="1077" name="Line 7">
          <a:extLst>
            <a:ext uri="{FF2B5EF4-FFF2-40B4-BE49-F238E27FC236}">
              <a16:creationId xmlns:a16="http://schemas.microsoft.com/office/drawing/2014/main" id="{00000000-0008-0000-0600-000035040000}"/>
            </a:ext>
          </a:extLst>
        </xdr:cNvPr>
        <xdr:cNvSpPr>
          <a:spLocks noChangeShapeType="1"/>
        </xdr:cNvSpPr>
      </xdr:nvSpPr>
      <xdr:spPr bwMode="auto">
        <a:xfrm flipV="1">
          <a:off x="1524000" y="695325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3</xdr:col>
      <xdr:colOff>9525</xdr:colOff>
      <xdr:row>5</xdr:row>
      <xdr:rowOff>9525</xdr:rowOff>
    </xdr:to>
    <xdr:sp macro="" textlink="">
      <xdr:nvSpPr>
        <xdr:cNvPr id="1078" name="Line 8">
          <a:extLst>
            <a:ext uri="{FF2B5EF4-FFF2-40B4-BE49-F238E27FC236}">
              <a16:creationId xmlns:a16="http://schemas.microsoft.com/office/drawing/2014/main" id="{00000000-0008-0000-0600-000036040000}"/>
            </a:ext>
          </a:extLst>
        </xdr:cNvPr>
        <xdr:cNvSpPr>
          <a:spLocks noChangeShapeType="1"/>
        </xdr:cNvSpPr>
      </xdr:nvSpPr>
      <xdr:spPr bwMode="auto">
        <a:xfrm flipH="1">
          <a:off x="514350" y="695325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1</xdr:col>
      <xdr:colOff>9525</xdr:colOff>
      <xdr:row>11</xdr:row>
      <xdr:rowOff>0</xdr:rowOff>
    </xdr:to>
    <xdr:sp macro="" textlink="">
      <xdr:nvSpPr>
        <xdr:cNvPr id="1079" name="Line 10">
          <a:extLst>
            <a:ext uri="{FF2B5EF4-FFF2-40B4-BE49-F238E27FC236}">
              <a16:creationId xmlns:a16="http://schemas.microsoft.com/office/drawing/2014/main" id="{00000000-0008-0000-0600-000037040000}"/>
            </a:ext>
          </a:extLst>
        </xdr:cNvPr>
        <xdr:cNvSpPr>
          <a:spLocks noChangeShapeType="1"/>
        </xdr:cNvSpPr>
      </xdr:nvSpPr>
      <xdr:spPr bwMode="auto">
        <a:xfrm>
          <a:off x="514350" y="1257300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0</xdr:rowOff>
    </xdr:from>
    <xdr:to>
      <xdr:col>1</xdr:col>
      <xdr:colOff>9525</xdr:colOff>
      <xdr:row>7</xdr:row>
      <xdr:rowOff>9525</xdr:rowOff>
    </xdr:to>
    <xdr:sp macro="" textlink="">
      <xdr:nvSpPr>
        <xdr:cNvPr id="1080" name="Line 12">
          <a:extLst>
            <a:ext uri="{FF2B5EF4-FFF2-40B4-BE49-F238E27FC236}">
              <a16:creationId xmlns:a16="http://schemas.microsoft.com/office/drawing/2014/main" id="{00000000-0008-0000-0600-000038040000}"/>
            </a:ext>
          </a:extLst>
        </xdr:cNvPr>
        <xdr:cNvSpPr>
          <a:spLocks noChangeShapeType="1"/>
        </xdr:cNvSpPr>
      </xdr:nvSpPr>
      <xdr:spPr bwMode="auto">
        <a:xfrm flipV="1">
          <a:off x="514350" y="82867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1</xdr:col>
      <xdr:colOff>9525</xdr:colOff>
      <xdr:row>6</xdr:row>
      <xdr:rowOff>0</xdr:rowOff>
    </xdr:to>
    <xdr:sp macro="" textlink="">
      <xdr:nvSpPr>
        <xdr:cNvPr id="1081" name="Line 13">
          <a:extLst>
            <a:ext uri="{FF2B5EF4-FFF2-40B4-BE49-F238E27FC236}">
              <a16:creationId xmlns:a16="http://schemas.microsoft.com/office/drawing/2014/main" id="{00000000-0008-0000-0600-000039040000}"/>
            </a:ext>
          </a:extLst>
        </xdr:cNvPr>
        <xdr:cNvSpPr>
          <a:spLocks noChangeShapeType="1"/>
        </xdr:cNvSpPr>
      </xdr:nvSpPr>
      <xdr:spPr bwMode="auto">
        <a:xfrm flipH="1" flipV="1">
          <a:off x="504825" y="685800"/>
          <a:ext cx="9525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11</xdr:row>
      <xdr:rowOff>0</xdr:rowOff>
    </xdr:from>
    <xdr:to>
      <xdr:col>3</xdr:col>
      <xdr:colOff>9525</xdr:colOff>
      <xdr:row>11</xdr:row>
      <xdr:rowOff>0</xdr:rowOff>
    </xdr:to>
    <xdr:sp macro="" textlink="">
      <xdr:nvSpPr>
        <xdr:cNvPr id="1082" name="Line 14">
          <a:extLst>
            <a:ext uri="{FF2B5EF4-FFF2-40B4-BE49-F238E27FC236}">
              <a16:creationId xmlns:a16="http://schemas.microsoft.com/office/drawing/2014/main" id="{00000000-0008-0000-0600-00003A040000}"/>
            </a:ext>
          </a:extLst>
        </xdr:cNvPr>
        <xdr:cNvSpPr>
          <a:spLocks noChangeShapeType="1"/>
        </xdr:cNvSpPr>
      </xdr:nvSpPr>
      <xdr:spPr bwMode="auto">
        <a:xfrm flipH="1">
          <a:off x="1028700" y="1543050"/>
          <a:ext cx="495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0"/>
  <sheetViews>
    <sheetView showGridLines="0" tabSelected="1" zoomScale="208" zoomScaleNormal="208" workbookViewId="0">
      <selection activeCell="E1" sqref="E1"/>
    </sheetView>
  </sheetViews>
  <sheetFormatPr defaultRowHeight="10.5" x14ac:dyDescent="0.15"/>
  <cols>
    <col min="1" max="1" width="12.28515625" style="210" customWidth="1"/>
    <col min="2" max="6" width="8.7109375" style="210" customWidth="1"/>
    <col min="7" max="7" width="4.28515625" style="210" customWidth="1"/>
    <col min="8" max="8" width="3.5703125" style="210" customWidth="1"/>
    <col min="9" max="9" width="9.42578125" style="210" customWidth="1"/>
    <col min="10" max="10" width="7.85546875" style="210" customWidth="1"/>
    <col min="11" max="11" width="4.7109375" style="210" customWidth="1"/>
    <col min="12" max="16384" width="9.140625" style="210"/>
  </cols>
  <sheetData>
    <row r="1" spans="1:11" ht="14.25" customHeight="1" thickBot="1" x14ac:dyDescent="0.25">
      <c r="A1" s="162" t="s">
        <v>0</v>
      </c>
    </row>
    <row r="2" spans="1:11" ht="13.5" customHeight="1" thickTop="1" thickBot="1" x14ac:dyDescent="0.25">
      <c r="A2" s="207" t="s">
        <v>1</v>
      </c>
      <c r="B2" s="208" t="s">
        <v>2</v>
      </c>
      <c r="C2" s="208" t="s">
        <v>3</v>
      </c>
      <c r="D2" s="208" t="s">
        <v>4</v>
      </c>
      <c r="E2" s="208" t="s">
        <v>5</v>
      </c>
      <c r="F2" s="209" t="s">
        <v>6</v>
      </c>
      <c r="H2"/>
      <c r="I2"/>
      <c r="J2"/>
      <c r="K2"/>
    </row>
    <row r="3" spans="1:11" ht="11.25" customHeight="1" thickTop="1" x14ac:dyDescent="0.2">
      <c r="A3" s="211" t="s">
        <v>7</v>
      </c>
      <c r="B3" s="212">
        <v>0.9</v>
      </c>
      <c r="C3" s="213">
        <v>1.1000000000000001</v>
      </c>
      <c r="D3" s="213">
        <v>0.8</v>
      </c>
      <c r="E3" s="213">
        <v>1.2</v>
      </c>
      <c r="F3" s="214"/>
      <c r="H3"/>
      <c r="I3"/>
      <c r="J3"/>
      <c r="K3"/>
    </row>
    <row r="4" spans="1:11" ht="7.5" customHeight="1" x14ac:dyDescent="0.2">
      <c r="A4" s="215"/>
      <c r="B4" s="212"/>
      <c r="C4" s="216"/>
      <c r="D4" s="216"/>
      <c r="E4" s="216"/>
      <c r="F4" s="214"/>
      <c r="H4"/>
      <c r="I4"/>
      <c r="J4"/>
      <c r="K4"/>
    </row>
    <row r="5" spans="1:11" ht="10.5" customHeight="1" x14ac:dyDescent="0.2">
      <c r="A5" s="211" t="s">
        <v>8</v>
      </c>
      <c r="B5" s="217">
        <f>35*B3*(B11+3000)^0.5</f>
        <v>3192.7317085327404</v>
      </c>
      <c r="C5" s="217">
        <f>35*C3*(C11+3000)^0.5</f>
        <v>4769.3941950870249</v>
      </c>
      <c r="D5" s="217">
        <f>35*D3*(D11+3000)^0.5</f>
        <v>2522.6537454337276</v>
      </c>
      <c r="E5" s="217">
        <f>35*E3*(E11+3000)^0.5</f>
        <v>5675.9752838057129</v>
      </c>
      <c r="F5" s="218">
        <f>SUM(B5:E5)</f>
        <v>16160.754932859207</v>
      </c>
      <c r="H5"/>
      <c r="I5"/>
      <c r="J5"/>
      <c r="K5"/>
    </row>
    <row r="6" spans="1:11" ht="10.5" customHeight="1" x14ac:dyDescent="0.15">
      <c r="A6" s="211" t="s">
        <v>9</v>
      </c>
      <c r="B6" s="219">
        <f>B5*$B$18</f>
        <v>127709.26834130962</v>
      </c>
      <c r="C6" s="219">
        <f>C5*$B$18</f>
        <v>190775.76780348099</v>
      </c>
      <c r="D6" s="219">
        <f>D5*$B$18</f>
        <v>100906.1498173491</v>
      </c>
      <c r="E6" s="219">
        <f>E5*$B$18</f>
        <v>227039.01135222852</v>
      </c>
      <c r="F6" s="220">
        <f>SUM(B6:E6)</f>
        <v>646430.19731436821</v>
      </c>
    </row>
    <row r="7" spans="1:11" ht="10.5" customHeight="1" x14ac:dyDescent="0.15">
      <c r="A7" s="211" t="s">
        <v>10</v>
      </c>
      <c r="B7" s="217">
        <f>B5*$B$19</f>
        <v>79818.292713318515</v>
      </c>
      <c r="C7" s="217">
        <f>C5*$B$19</f>
        <v>119234.85487717562</v>
      </c>
      <c r="D7" s="217">
        <f>D5*$B$19</f>
        <v>63066.343635843194</v>
      </c>
      <c r="E7" s="217">
        <f>E5*$B$19</f>
        <v>141899.38209514282</v>
      </c>
      <c r="F7" s="218">
        <f>SUM(B7:E7)</f>
        <v>404018.87332148012</v>
      </c>
    </row>
    <row r="8" spans="1:11" ht="10.5" customHeight="1" x14ac:dyDescent="0.15">
      <c r="A8" s="211" t="s">
        <v>11</v>
      </c>
      <c r="B8" s="217">
        <f>B6-B7</f>
        <v>47890.975627991109</v>
      </c>
      <c r="C8" s="217">
        <f>C6-C7</f>
        <v>71540.912926305376</v>
      </c>
      <c r="D8" s="217">
        <f>D6-D7</f>
        <v>37839.806181505905</v>
      </c>
      <c r="E8" s="217">
        <f>E6-E7</f>
        <v>85139.629257085704</v>
      </c>
      <c r="F8" s="218">
        <f>SUM(B8:E8)</f>
        <v>242411.32399288809</v>
      </c>
    </row>
    <row r="9" spans="1:11" ht="7.5" customHeight="1" x14ac:dyDescent="0.15">
      <c r="A9" s="215"/>
      <c r="B9" s="216"/>
      <c r="C9" s="216"/>
      <c r="D9" s="216"/>
      <c r="E9" s="216"/>
      <c r="F9" s="214"/>
    </row>
    <row r="10" spans="1:11" ht="10.5" customHeight="1" thickBot="1" x14ac:dyDescent="0.2">
      <c r="A10" s="211" t="s">
        <v>12</v>
      </c>
      <c r="B10" s="217">
        <v>8000</v>
      </c>
      <c r="C10" s="217">
        <v>8000</v>
      </c>
      <c r="D10" s="217">
        <v>9000</v>
      </c>
      <c r="E10" s="217">
        <v>9000</v>
      </c>
      <c r="F10" s="218">
        <f>SUM(B10:E10)</f>
        <v>34000</v>
      </c>
    </row>
    <row r="11" spans="1:11" ht="10.5" customHeight="1" thickTop="1" thickBot="1" x14ac:dyDescent="0.2">
      <c r="A11" s="296" t="s">
        <v>13</v>
      </c>
      <c r="B11" s="293">
        <v>7273.1526960648953</v>
      </c>
      <c r="C11" s="294">
        <v>12346.345750129742</v>
      </c>
      <c r="D11" s="294">
        <v>5117.0687746821623</v>
      </c>
      <c r="E11" s="295">
        <v>15263.432779123204</v>
      </c>
      <c r="F11" s="297">
        <f>SUM(B11:E11)</f>
        <v>40000.000000000007</v>
      </c>
    </row>
    <row r="12" spans="1:11" ht="10.5" customHeight="1" thickTop="1" x14ac:dyDescent="0.15">
      <c r="A12" s="211" t="s">
        <v>14</v>
      </c>
      <c r="B12" s="217">
        <f>0.15*B6</f>
        <v>19156.390251196444</v>
      </c>
      <c r="C12" s="217">
        <f>0.15*C6</f>
        <v>28616.365170522149</v>
      </c>
      <c r="D12" s="217">
        <f>0.15*D6</f>
        <v>15135.922472602364</v>
      </c>
      <c r="E12" s="217">
        <f>0.15*E6</f>
        <v>34055.851702834276</v>
      </c>
      <c r="F12" s="218">
        <f>SUM(B12:E12)</f>
        <v>96964.52959715524</v>
      </c>
    </row>
    <row r="13" spans="1:11" ht="10.5" customHeight="1" x14ac:dyDescent="0.15">
      <c r="A13" s="211" t="s">
        <v>15</v>
      </c>
      <c r="B13" s="217">
        <f>SUM(B10:B12)</f>
        <v>34429.54294726134</v>
      </c>
      <c r="C13" s="217">
        <f>SUM(C10:C12)</f>
        <v>48962.710920651894</v>
      </c>
      <c r="D13" s="217">
        <f>SUM(D10:D12)</f>
        <v>29252.991247284524</v>
      </c>
      <c r="E13" s="217">
        <f>SUM(E10:E12)</f>
        <v>58319.284481957482</v>
      </c>
      <c r="F13" s="218">
        <f>SUM(B13:E13)</f>
        <v>170964.52959715523</v>
      </c>
    </row>
    <row r="14" spans="1:11" ht="7.5" customHeight="1" thickBot="1" x14ac:dyDescent="0.25">
      <c r="A14" s="215"/>
      <c r="B14" s="216"/>
      <c r="C14" s="216"/>
      <c r="D14" s="216"/>
      <c r="E14" s="216"/>
      <c r="F14" s="214"/>
      <c r="H14"/>
      <c r="I14"/>
      <c r="J14"/>
      <c r="K14"/>
    </row>
    <row r="15" spans="1:11" ht="11.25" customHeight="1" thickTop="1" thickBot="1" x14ac:dyDescent="0.25">
      <c r="A15" s="292" t="s">
        <v>16</v>
      </c>
      <c r="B15" s="291">
        <f>B8-B13</f>
        <v>13461.432680729769</v>
      </c>
      <c r="C15" s="221">
        <f>C8-C13</f>
        <v>22578.202005653482</v>
      </c>
      <c r="D15" s="221">
        <f>D8-D13</f>
        <v>8586.8149342213801</v>
      </c>
      <c r="E15" s="221">
        <f>E8-E13</f>
        <v>26820.344775128222</v>
      </c>
      <c r="F15" s="222">
        <f>SUM(B15:E15)</f>
        <v>71446.794395732853</v>
      </c>
      <c r="H15"/>
      <c r="I15"/>
      <c r="J15"/>
      <c r="K15"/>
    </row>
    <row r="16" spans="1:11" ht="11.25" customHeight="1" thickTop="1" thickBot="1" x14ac:dyDescent="0.25">
      <c r="A16" s="223" t="s">
        <v>17</v>
      </c>
      <c r="B16" s="224">
        <f>B15/B6</f>
        <v>0.10540685774468142</v>
      </c>
      <c r="C16" s="224">
        <f>C15/C6</f>
        <v>0.11834942280987905</v>
      </c>
      <c r="D16" s="224">
        <f>D15/D6</f>
        <v>8.5097042645710219E-2</v>
      </c>
      <c r="E16" s="224">
        <f>E15/E6</f>
        <v>0.11813099702728672</v>
      </c>
      <c r="F16" s="225">
        <f>F15/F6</f>
        <v>0.11052514980358701</v>
      </c>
      <c r="H16"/>
      <c r="I16"/>
      <c r="J16"/>
      <c r="K16"/>
    </row>
    <row r="17" spans="1:6" ht="5.25" customHeight="1" thickTop="1" thickBot="1" x14ac:dyDescent="0.2">
      <c r="A17" s="226"/>
      <c r="B17" s="227"/>
      <c r="C17" s="227"/>
      <c r="D17" s="227"/>
      <c r="E17" s="227"/>
      <c r="F17" s="227"/>
    </row>
    <row r="18" spans="1:6" ht="11.25" customHeight="1" thickTop="1" x14ac:dyDescent="0.15">
      <c r="A18" s="228" t="s">
        <v>18</v>
      </c>
      <c r="B18" s="229">
        <v>40</v>
      </c>
      <c r="C18" s="227"/>
      <c r="D18" s="227"/>
      <c r="E18" s="227"/>
      <c r="F18" s="227"/>
    </row>
    <row r="19" spans="1:6" ht="11.25" customHeight="1" thickBot="1" x14ac:dyDescent="0.2">
      <c r="A19" s="230" t="s">
        <v>19</v>
      </c>
      <c r="B19" s="231">
        <v>25</v>
      </c>
      <c r="C19" s="227"/>
      <c r="D19" s="227"/>
      <c r="E19" s="227"/>
      <c r="F19" s="227"/>
    </row>
    <row r="20" spans="1:6" ht="11.25" thickTop="1" x14ac:dyDescent="0.15"/>
  </sheetData>
  <printOptions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20"/>
  <sheetViews>
    <sheetView showGridLines="0" zoomScale="189" zoomScaleNormal="189" workbookViewId="0">
      <selection activeCell="G1" sqref="G1"/>
    </sheetView>
  </sheetViews>
  <sheetFormatPr defaultColWidth="7.5703125" defaultRowHeight="10.5" x14ac:dyDescent="0.15"/>
  <cols>
    <col min="1" max="1" width="11.140625" style="163" customWidth="1"/>
    <col min="2" max="6" width="9" style="163" customWidth="1"/>
    <col min="7" max="7" width="5.5703125" style="164" customWidth="1"/>
    <col min="8" max="8" width="9.140625" style="164" customWidth="1"/>
    <col min="9" max="9" width="4" style="164" customWidth="1"/>
    <col min="10" max="10" width="7.5703125" style="164" customWidth="1"/>
    <col min="11" max="11" width="6" style="164" customWidth="1"/>
    <col min="12" max="12" width="6.7109375" style="164" customWidth="1"/>
    <col min="13" max="16384" width="7.5703125" style="164"/>
  </cols>
  <sheetData>
    <row r="1" spans="1:12" ht="14.25" customHeight="1" thickBot="1" x14ac:dyDescent="0.25">
      <c r="A1" s="162" t="s">
        <v>20</v>
      </c>
    </row>
    <row r="2" spans="1:12" ht="12" customHeight="1" thickTop="1" x14ac:dyDescent="0.15">
      <c r="A2" s="165" t="s">
        <v>21</v>
      </c>
      <c r="B2" s="166"/>
      <c r="C2" s="166"/>
      <c r="D2" s="166"/>
      <c r="E2" s="166"/>
      <c r="F2" s="166"/>
      <c r="G2" s="167"/>
    </row>
    <row r="3" spans="1:12" ht="10.5" customHeight="1" x14ac:dyDescent="0.15">
      <c r="A3" s="168" t="s">
        <v>22</v>
      </c>
      <c r="B3" s="169"/>
      <c r="C3" s="169"/>
      <c r="D3" s="169"/>
      <c r="E3" s="169"/>
      <c r="F3" s="169"/>
      <c r="G3" s="170"/>
    </row>
    <row r="4" spans="1:12" ht="10.5" customHeight="1" x14ac:dyDescent="0.15">
      <c r="A4" s="168" t="s">
        <v>23</v>
      </c>
      <c r="B4" s="169"/>
      <c r="C4" s="169"/>
      <c r="D4" s="169"/>
      <c r="E4" s="169"/>
      <c r="F4" s="169"/>
      <c r="G4" s="170"/>
    </row>
    <row r="5" spans="1:12" ht="10.5" customHeight="1" thickBot="1" x14ac:dyDescent="0.2">
      <c r="A5" s="171" t="s">
        <v>24</v>
      </c>
      <c r="B5" s="172"/>
      <c r="C5" s="172"/>
      <c r="D5" s="172"/>
      <c r="E5" s="172"/>
      <c r="F5" s="172"/>
      <c r="G5" s="173"/>
    </row>
    <row r="6" spans="1:12" ht="10.5" customHeight="1" thickTop="1" x14ac:dyDescent="0.15">
      <c r="A6" s="164"/>
      <c r="B6" s="164"/>
      <c r="C6" s="164"/>
      <c r="D6" s="164"/>
      <c r="E6" s="164"/>
      <c r="F6" s="164"/>
    </row>
    <row r="7" spans="1:12" ht="10.5" customHeight="1" thickBot="1" x14ac:dyDescent="0.2">
      <c r="A7" s="164"/>
      <c r="B7" s="164"/>
      <c r="C7" s="164"/>
      <c r="D7" s="164"/>
      <c r="E7" s="164"/>
      <c r="F7" s="164"/>
    </row>
    <row r="8" spans="1:12" ht="11.25" customHeight="1" thickTop="1" thickBot="1" x14ac:dyDescent="0.2">
      <c r="A8" s="174"/>
      <c r="B8" s="175"/>
      <c r="C8" s="176"/>
      <c r="D8" s="177" t="s">
        <v>25</v>
      </c>
      <c r="E8" s="177" t="s">
        <v>26</v>
      </c>
      <c r="F8" s="298" t="s">
        <v>27</v>
      </c>
    </row>
    <row r="9" spans="1:12" ht="11.25" customHeight="1" thickTop="1" thickBot="1" x14ac:dyDescent="0.2">
      <c r="A9" s="178"/>
      <c r="B9" s="164"/>
      <c r="C9" s="179" t="s">
        <v>28</v>
      </c>
      <c r="D9" s="180">
        <v>160</v>
      </c>
      <c r="E9" s="181">
        <v>200</v>
      </c>
      <c r="F9" s="182">
        <v>80</v>
      </c>
      <c r="G9" s="304" t="s">
        <v>169</v>
      </c>
    </row>
    <row r="10" spans="1:12" ht="11.25" customHeight="1" thickTop="1" thickBot="1" x14ac:dyDescent="0.2">
      <c r="A10" s="183" t="s">
        <v>29</v>
      </c>
      <c r="B10" s="179" t="s">
        <v>30</v>
      </c>
      <c r="C10" s="179" t="s">
        <v>31</v>
      </c>
      <c r="D10" s="184"/>
      <c r="E10" s="184"/>
      <c r="F10" s="185"/>
      <c r="G10" s="304" t="s">
        <v>168</v>
      </c>
      <c r="H10" s="307"/>
    </row>
    <row r="11" spans="1:12" ht="11.25" customHeight="1" thickTop="1" thickBot="1" x14ac:dyDescent="0.2">
      <c r="A11" s="183" t="s">
        <v>32</v>
      </c>
      <c r="B11" s="186">
        <v>450</v>
      </c>
      <c r="C11" s="187">
        <f>$D$9*D11+$E$9*E11+$F$9*F11</f>
        <v>360</v>
      </c>
      <c r="D11" s="184">
        <v>1</v>
      </c>
      <c r="E11" s="184">
        <v>1</v>
      </c>
      <c r="F11" s="185">
        <v>0</v>
      </c>
    </row>
    <row r="12" spans="1:12" ht="11.25" customHeight="1" thickTop="1" x14ac:dyDescent="0.15">
      <c r="A12" s="183" t="s">
        <v>33</v>
      </c>
      <c r="B12" s="188">
        <v>250</v>
      </c>
      <c r="C12" s="189">
        <f>$D$9*D12+$E$9*E12+$F$9*F12</f>
        <v>160</v>
      </c>
      <c r="D12" s="184">
        <v>1</v>
      </c>
      <c r="E12" s="184">
        <v>0</v>
      </c>
      <c r="F12" s="185">
        <v>0</v>
      </c>
      <c r="H12" s="190" t="s">
        <v>34</v>
      </c>
      <c r="J12" s="305"/>
      <c r="L12" s="306"/>
    </row>
    <row r="13" spans="1:12" ht="11.25" customHeight="1" x14ac:dyDescent="0.15">
      <c r="A13" s="183" t="s">
        <v>35</v>
      </c>
      <c r="B13" s="188">
        <v>800</v>
      </c>
      <c r="C13" s="189">
        <f>$D$9*D13+$E$9*E13+$F$9*F13</f>
        <v>800</v>
      </c>
      <c r="D13" s="184">
        <v>2</v>
      </c>
      <c r="E13" s="184">
        <v>2</v>
      </c>
      <c r="F13" s="185">
        <v>1</v>
      </c>
      <c r="H13" s="191" t="s">
        <v>36</v>
      </c>
    </row>
    <row r="14" spans="1:12" ht="11.25" customHeight="1" x14ac:dyDescent="0.15">
      <c r="A14" s="183" t="s">
        <v>37</v>
      </c>
      <c r="B14" s="188">
        <v>450</v>
      </c>
      <c r="C14" s="189">
        <f>$D$9*D14+$E$9*E14+$F$9*F14</f>
        <v>360</v>
      </c>
      <c r="D14" s="184">
        <v>1</v>
      </c>
      <c r="E14" s="184">
        <v>1</v>
      </c>
      <c r="F14" s="185">
        <v>0</v>
      </c>
      <c r="H14" s="191" t="s">
        <v>38</v>
      </c>
    </row>
    <row r="15" spans="1:12" ht="11.25" customHeight="1" thickBot="1" x14ac:dyDescent="0.2">
      <c r="A15" s="192" t="s">
        <v>39</v>
      </c>
      <c r="B15" s="193">
        <v>600</v>
      </c>
      <c r="C15" s="194">
        <f>$D$9*D15+$E$9*E15+$F$9*F15</f>
        <v>600</v>
      </c>
      <c r="D15" s="195">
        <v>2</v>
      </c>
      <c r="E15" s="195">
        <v>1</v>
      </c>
      <c r="F15" s="196">
        <v>1</v>
      </c>
      <c r="H15" s="197">
        <v>0.9</v>
      </c>
    </row>
    <row r="16" spans="1:12" ht="14.25" customHeight="1" thickTop="1" thickBot="1" x14ac:dyDescent="0.2">
      <c r="D16" s="198" t="s">
        <v>40</v>
      </c>
    </row>
    <row r="17" spans="1:6" ht="11.25" customHeight="1" thickTop="1" thickBot="1" x14ac:dyDescent="0.2">
      <c r="A17" s="164"/>
      <c r="B17" s="199"/>
      <c r="C17" s="200" t="s">
        <v>41</v>
      </c>
      <c r="D17" s="201">
        <f>75*MAX(D9,0)^$H$15</f>
        <v>7223.8587877113187</v>
      </c>
      <c r="E17" s="201">
        <f>50*MAX(E9,0)^$H$15</f>
        <v>5887.040186524745</v>
      </c>
      <c r="F17" s="202">
        <f>35*MAX(F9,0)^$H$15</f>
        <v>1806.5460340150041</v>
      </c>
    </row>
    <row r="18" spans="1:6" ht="11.25" customHeight="1" thickTop="1" thickBot="1" x14ac:dyDescent="0.2">
      <c r="A18" s="164"/>
      <c r="B18" s="203"/>
      <c r="C18" s="204" t="s">
        <v>42</v>
      </c>
      <c r="D18" s="160">
        <f>SUM(D17:F17)</f>
        <v>14917.445008251068</v>
      </c>
      <c r="E18" s="205"/>
      <c r="F18" s="206"/>
    </row>
    <row r="19" spans="1:6" ht="11.25" thickTop="1" x14ac:dyDescent="0.15"/>
    <row r="20" spans="1:6" x14ac:dyDescent="0.15">
      <c r="E20" s="303"/>
    </row>
  </sheetData>
  <printOptions gridLinesSet="0"/>
  <pageMargins left="0.75" right="0.75" top="1" bottom="1" header="0.5" footer="0.5"/>
  <pageSetup orientation="portrait" horizontalDpi="4294967292" verticalDpi="4294967292" copies="12334" r:id="rId1"/>
  <headerFooter alignWithMargins="0">
    <oddHeader>&amp;f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21"/>
  <sheetViews>
    <sheetView showGridLines="0" zoomScale="217" zoomScaleNormal="217" workbookViewId="0">
      <selection activeCell="E1" sqref="E1"/>
    </sheetView>
  </sheetViews>
  <sheetFormatPr defaultColWidth="7.5703125" defaultRowHeight="10.5" x14ac:dyDescent="0.15"/>
  <cols>
    <col min="1" max="1" width="9.85546875" style="114" customWidth="1"/>
    <col min="2" max="7" width="8.42578125" style="114" customWidth="1"/>
    <col min="8" max="8" width="9.28515625" style="115" customWidth="1"/>
    <col min="9" max="9" width="2.85546875" style="115" customWidth="1"/>
    <col min="10" max="10" width="3.28515625" style="115" customWidth="1"/>
    <col min="11" max="11" width="6.42578125" style="115" customWidth="1"/>
    <col min="12" max="12" width="9.28515625" style="115" customWidth="1"/>
    <col min="13" max="13" width="7.140625" style="115" customWidth="1"/>
    <col min="14" max="16384" width="7.5703125" style="115"/>
  </cols>
  <sheetData>
    <row r="1" spans="1:13" ht="14.25" customHeight="1" thickBot="1" x14ac:dyDescent="0.25">
      <c r="A1" s="113" t="s">
        <v>43</v>
      </c>
    </row>
    <row r="2" spans="1:13" ht="12" customHeight="1" thickTop="1" x14ac:dyDescent="0.2">
      <c r="A2" s="116" t="s">
        <v>44</v>
      </c>
      <c r="B2" s="117"/>
      <c r="C2" s="117"/>
      <c r="D2" s="117"/>
      <c r="E2" s="117"/>
      <c r="F2" s="117"/>
      <c r="G2" s="117"/>
      <c r="H2" s="118"/>
      <c r="J2"/>
      <c r="K2"/>
      <c r="L2"/>
      <c r="M2"/>
    </row>
    <row r="3" spans="1:13" ht="10.5" customHeight="1" x14ac:dyDescent="0.2">
      <c r="A3" s="119" t="s">
        <v>45</v>
      </c>
      <c r="B3" s="120"/>
      <c r="C3" s="120"/>
      <c r="D3" s="120"/>
      <c r="E3" s="120"/>
      <c r="F3" s="120"/>
      <c r="G3" s="120"/>
      <c r="H3" s="121"/>
      <c r="J3"/>
      <c r="K3"/>
      <c r="L3"/>
      <c r="M3"/>
    </row>
    <row r="4" spans="1:13" ht="10.5" customHeight="1" thickBot="1" x14ac:dyDescent="0.25">
      <c r="A4" s="122" t="s">
        <v>46</v>
      </c>
      <c r="B4" s="123"/>
      <c r="C4" s="123"/>
      <c r="D4" s="123"/>
      <c r="E4" s="123"/>
      <c r="F4" s="123"/>
      <c r="G4" s="123"/>
      <c r="H4" s="124"/>
      <c r="J4"/>
      <c r="K4"/>
      <c r="L4"/>
      <c r="M4"/>
    </row>
    <row r="5" spans="1:13" ht="5.85" customHeight="1" thickTop="1" thickBot="1" x14ac:dyDescent="0.25">
      <c r="D5" s="115"/>
      <c r="J5"/>
      <c r="K5"/>
      <c r="L5"/>
      <c r="M5"/>
    </row>
    <row r="6" spans="1:13" ht="11.25" customHeight="1" thickTop="1" x14ac:dyDescent="0.15">
      <c r="A6" s="125"/>
      <c r="B6" s="126"/>
      <c r="C6" s="127" t="s">
        <v>47</v>
      </c>
      <c r="D6" s="126"/>
      <c r="E6" s="126"/>
      <c r="F6" s="126"/>
      <c r="G6" s="126"/>
      <c r="H6" s="128"/>
    </row>
    <row r="7" spans="1:13" ht="11.25" customHeight="1" thickBot="1" x14ac:dyDescent="0.2">
      <c r="A7" s="129" t="s">
        <v>48</v>
      </c>
      <c r="B7" s="130" t="s">
        <v>6</v>
      </c>
      <c r="C7" s="131" t="s">
        <v>49</v>
      </c>
      <c r="D7" s="131" t="s">
        <v>50</v>
      </c>
      <c r="E7" s="131" t="s">
        <v>51</v>
      </c>
      <c r="F7" s="131" t="s">
        <v>52</v>
      </c>
      <c r="G7" s="131" t="s">
        <v>53</v>
      </c>
      <c r="H7" s="132"/>
    </row>
    <row r="8" spans="1:13" ht="11.25" customHeight="1" thickTop="1" x14ac:dyDescent="0.15">
      <c r="A8" s="133" t="s">
        <v>54</v>
      </c>
      <c r="B8" s="134">
        <f>SUM(C8:G8)</f>
        <v>300</v>
      </c>
      <c r="C8" s="135">
        <v>0</v>
      </c>
      <c r="D8" s="136">
        <v>0</v>
      </c>
      <c r="E8" s="136">
        <v>0</v>
      </c>
      <c r="F8" s="136">
        <v>80</v>
      </c>
      <c r="G8" s="137">
        <v>220</v>
      </c>
      <c r="H8" s="132"/>
    </row>
    <row r="9" spans="1:13" ht="11.25" customHeight="1" x14ac:dyDescent="0.15">
      <c r="A9" s="133" t="s">
        <v>55</v>
      </c>
      <c r="B9" s="138">
        <f>SUM(C9:G9)</f>
        <v>260</v>
      </c>
      <c r="C9" s="139">
        <v>0</v>
      </c>
      <c r="D9" s="140">
        <v>0</v>
      </c>
      <c r="E9" s="140">
        <v>180</v>
      </c>
      <c r="F9" s="140">
        <v>80</v>
      </c>
      <c r="G9" s="141">
        <v>0</v>
      </c>
      <c r="H9" s="132"/>
    </row>
    <row r="10" spans="1:13" ht="11.25" customHeight="1" thickBot="1" x14ac:dyDescent="0.2">
      <c r="A10" s="133" t="s">
        <v>56</v>
      </c>
      <c r="B10" s="142">
        <f>SUM(C10:G10)</f>
        <v>280</v>
      </c>
      <c r="C10" s="143">
        <v>180</v>
      </c>
      <c r="D10" s="144">
        <v>80</v>
      </c>
      <c r="E10" s="144">
        <v>20</v>
      </c>
      <c r="F10" s="144">
        <v>0</v>
      </c>
      <c r="G10" s="145">
        <v>0</v>
      </c>
      <c r="H10" s="132"/>
    </row>
    <row r="11" spans="1:13" ht="11.25" customHeight="1" thickTop="1" thickBot="1" x14ac:dyDescent="0.2">
      <c r="A11" s="146"/>
      <c r="B11" s="140"/>
      <c r="C11" s="147" t="s">
        <v>57</v>
      </c>
      <c r="D11" s="147" t="s">
        <v>57</v>
      </c>
      <c r="E11" s="147" t="s">
        <v>57</v>
      </c>
      <c r="F11" s="147" t="s">
        <v>57</v>
      </c>
      <c r="G11" s="147" t="s">
        <v>57</v>
      </c>
      <c r="H11" s="132"/>
    </row>
    <row r="12" spans="1:13" ht="11.25" customHeight="1" thickTop="1" thickBot="1" x14ac:dyDescent="0.2">
      <c r="A12" s="133" t="s">
        <v>58</v>
      </c>
      <c r="B12" s="140"/>
      <c r="C12" s="148">
        <f>SUM(C8:C10)</f>
        <v>180</v>
      </c>
      <c r="D12" s="149">
        <f>SUM(D8:D10)</f>
        <v>80</v>
      </c>
      <c r="E12" s="149">
        <f>SUM(E8:E10)</f>
        <v>200</v>
      </c>
      <c r="F12" s="149">
        <f>SUM(F8:F10)</f>
        <v>160</v>
      </c>
      <c r="G12" s="150">
        <f>SUM(G8:G10)</f>
        <v>220</v>
      </c>
      <c r="H12" s="132"/>
    </row>
    <row r="13" spans="1:13" ht="11.25" customHeight="1" thickTop="1" thickBot="1" x14ac:dyDescent="0.2">
      <c r="A13" s="146"/>
      <c r="B13" s="140"/>
      <c r="C13" s="140"/>
      <c r="D13" s="140"/>
      <c r="E13" s="140"/>
      <c r="F13" s="140"/>
      <c r="G13" s="140"/>
      <c r="H13" s="132"/>
    </row>
    <row r="14" spans="1:13" ht="11.25" customHeight="1" thickTop="1" thickBot="1" x14ac:dyDescent="0.2">
      <c r="A14" s="151"/>
      <c r="B14" s="152" t="s">
        <v>59</v>
      </c>
      <c r="C14" s="148">
        <v>180</v>
      </c>
      <c r="D14" s="149">
        <v>80</v>
      </c>
      <c r="E14" s="149">
        <v>200</v>
      </c>
      <c r="F14" s="149">
        <v>160</v>
      </c>
      <c r="G14" s="150">
        <v>220</v>
      </c>
      <c r="H14" s="153"/>
    </row>
    <row r="15" spans="1:13" ht="11.25" customHeight="1" thickTop="1" thickBot="1" x14ac:dyDescent="0.2">
      <c r="A15" s="154" t="s">
        <v>48</v>
      </c>
      <c r="B15" s="155" t="s">
        <v>60</v>
      </c>
      <c r="C15" s="252" t="s">
        <v>61</v>
      </c>
      <c r="D15" s="115"/>
      <c r="E15" s="140"/>
      <c r="F15" s="140"/>
      <c r="G15" s="140"/>
      <c r="H15" s="128"/>
    </row>
    <row r="16" spans="1:13" ht="11.25" customHeight="1" thickTop="1" x14ac:dyDescent="0.15">
      <c r="A16" s="133" t="s">
        <v>54</v>
      </c>
      <c r="B16" s="134">
        <v>310</v>
      </c>
      <c r="C16" s="140">
        <v>10</v>
      </c>
      <c r="D16" s="140">
        <v>8</v>
      </c>
      <c r="E16" s="140">
        <v>6</v>
      </c>
      <c r="F16" s="140">
        <v>5</v>
      </c>
      <c r="G16" s="140">
        <v>4</v>
      </c>
      <c r="H16" s="132"/>
    </row>
    <row r="17" spans="1:8" ht="11.25" customHeight="1" x14ac:dyDescent="0.15">
      <c r="A17" s="133" t="s">
        <v>55</v>
      </c>
      <c r="B17" s="138">
        <v>260</v>
      </c>
      <c r="C17" s="140">
        <v>6</v>
      </c>
      <c r="D17" s="140">
        <v>5</v>
      </c>
      <c r="E17" s="140">
        <v>4</v>
      </c>
      <c r="F17" s="140">
        <v>3</v>
      </c>
      <c r="G17" s="140">
        <v>6</v>
      </c>
      <c r="H17" s="132"/>
    </row>
    <row r="18" spans="1:8" ht="11.25" customHeight="1" thickBot="1" x14ac:dyDescent="0.2">
      <c r="A18" s="133" t="s">
        <v>56</v>
      </c>
      <c r="B18" s="142">
        <v>280</v>
      </c>
      <c r="C18" s="157">
        <v>3</v>
      </c>
      <c r="D18" s="157">
        <v>4</v>
      </c>
      <c r="E18" s="157">
        <v>5</v>
      </c>
      <c r="F18" s="157">
        <v>5</v>
      </c>
      <c r="G18" s="157">
        <v>9</v>
      </c>
      <c r="H18" s="153"/>
    </row>
    <row r="19" spans="1:8" ht="11.25" customHeight="1" thickTop="1" thickBot="1" x14ac:dyDescent="0.2">
      <c r="A19" s="158"/>
      <c r="B19" s="140"/>
      <c r="C19" s="156"/>
      <c r="D19" s="156"/>
      <c r="E19" s="156"/>
      <c r="F19" s="156"/>
      <c r="G19" s="156"/>
      <c r="H19" s="128"/>
    </row>
    <row r="20" spans="1:8" ht="11.25" customHeight="1" thickTop="1" thickBot="1" x14ac:dyDescent="0.2">
      <c r="A20" s="159" t="s">
        <v>62</v>
      </c>
      <c r="B20" s="160">
        <f>SUM(C20:G20)</f>
        <v>3200</v>
      </c>
      <c r="C20" s="161">
        <f>C8*C16+C9*C17+C10*C18</f>
        <v>540</v>
      </c>
      <c r="D20" s="161">
        <f>D8*D16+D9*D17+D10*D18</f>
        <v>320</v>
      </c>
      <c r="E20" s="161">
        <f>E8*E16+E9*E17+E10*E18</f>
        <v>820</v>
      </c>
      <c r="F20" s="161">
        <f>F8*F16+F9*F17+F10*F18</f>
        <v>640</v>
      </c>
      <c r="G20" s="161">
        <f>G8*G16+G9*G17+G10*G18</f>
        <v>880</v>
      </c>
      <c r="H20" s="153"/>
    </row>
    <row r="21" spans="1:8" ht="11.25" customHeight="1" thickTop="1" x14ac:dyDescent="0.15">
      <c r="A21" s="300"/>
      <c r="B21" s="301"/>
      <c r="C21" s="302"/>
      <c r="D21" s="302"/>
      <c r="E21" s="302"/>
      <c r="F21" s="302"/>
      <c r="G21" s="302"/>
    </row>
  </sheetData>
  <printOptions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21"/>
  <sheetViews>
    <sheetView showGridLines="0" zoomScale="182" zoomScaleNormal="182" workbookViewId="0">
      <selection activeCell="I1" sqref="I1"/>
    </sheetView>
  </sheetViews>
  <sheetFormatPr defaultRowHeight="12.75" x14ac:dyDescent="0.2"/>
  <cols>
    <col min="1" max="1" width="7.28515625" customWidth="1"/>
    <col min="3" max="3" width="7.85546875" customWidth="1"/>
    <col min="4" max="4" width="9.85546875" customWidth="1"/>
    <col min="5" max="5" width="2.7109375" customWidth="1"/>
    <col min="6" max="6" width="5.140625" customWidth="1"/>
    <col min="7" max="7" width="5.42578125" customWidth="1"/>
    <col min="8" max="8" width="5.140625" customWidth="1"/>
    <col min="9" max="9" width="5.7109375" customWidth="1"/>
    <col min="10" max="10" width="5.140625" customWidth="1"/>
    <col min="11" max="11" width="4" customWidth="1"/>
    <col min="12" max="12" width="4.7109375" customWidth="1"/>
    <col min="13" max="13" width="3.28515625" customWidth="1"/>
    <col min="14" max="14" width="3" customWidth="1"/>
    <col min="15" max="15" width="7.7109375" customWidth="1"/>
    <col min="16" max="16" width="7.85546875" customWidth="1"/>
    <col min="17" max="17" width="5.85546875" customWidth="1"/>
  </cols>
  <sheetData>
    <row r="1" spans="1:12" ht="14.25" customHeight="1" thickBot="1" x14ac:dyDescent="0.25">
      <c r="A1" s="1" t="s">
        <v>63</v>
      </c>
    </row>
    <row r="2" spans="1:12" ht="12" customHeight="1" thickTop="1" x14ac:dyDescent="0.2">
      <c r="A2" s="116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ht="10.5" customHeight="1" thickBot="1" x14ac:dyDescent="0.25">
      <c r="A3" s="122" t="s">
        <v>65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 ht="5.25" customHeight="1" thickTop="1" x14ac:dyDescent="0.2"/>
    <row r="5" spans="1:12" ht="5.25" customHeight="1" thickBot="1" x14ac:dyDescent="0.25"/>
    <row r="6" spans="1:12" ht="14.25" thickTop="1" thickBot="1" x14ac:dyDescent="0.25">
      <c r="A6" s="6" t="s">
        <v>66</v>
      </c>
      <c r="B6" s="244" t="s">
        <v>67</v>
      </c>
      <c r="C6" s="7"/>
      <c r="D6" s="236" t="s">
        <v>68</v>
      </c>
      <c r="E6" s="236"/>
      <c r="F6" s="236" t="s">
        <v>69</v>
      </c>
      <c r="G6" s="236" t="s">
        <v>70</v>
      </c>
      <c r="H6" s="236" t="s">
        <v>71</v>
      </c>
      <c r="I6" s="236" t="s">
        <v>72</v>
      </c>
      <c r="J6" s="236" t="s">
        <v>73</v>
      </c>
      <c r="K6" s="236" t="s">
        <v>74</v>
      </c>
      <c r="L6" s="235" t="s">
        <v>75</v>
      </c>
    </row>
    <row r="7" spans="1:12" ht="12" customHeight="1" thickTop="1" x14ac:dyDescent="0.2">
      <c r="A7" s="248" t="s">
        <v>76</v>
      </c>
      <c r="B7" s="245" t="s">
        <v>77</v>
      </c>
      <c r="C7" s="246"/>
      <c r="D7" s="8">
        <v>3</v>
      </c>
      <c r="E7" s="240"/>
      <c r="F7" s="234">
        <v>0</v>
      </c>
      <c r="G7" s="234">
        <v>0</v>
      </c>
      <c r="H7" s="234">
        <v>1</v>
      </c>
      <c r="I7" s="234">
        <v>1</v>
      </c>
      <c r="J7" s="234">
        <v>1</v>
      </c>
      <c r="K7" s="234">
        <v>1</v>
      </c>
      <c r="L7" s="237">
        <v>1</v>
      </c>
    </row>
    <row r="8" spans="1:12" ht="12" customHeight="1" x14ac:dyDescent="0.2">
      <c r="A8" s="248" t="s">
        <v>78</v>
      </c>
      <c r="B8" s="245" t="s">
        <v>79</v>
      </c>
      <c r="C8" s="246"/>
      <c r="D8" s="242">
        <v>4</v>
      </c>
      <c r="E8" s="240"/>
      <c r="F8" s="234">
        <v>1</v>
      </c>
      <c r="G8" s="234">
        <v>0</v>
      </c>
      <c r="H8" s="234">
        <v>0</v>
      </c>
      <c r="I8" s="234">
        <v>1</v>
      </c>
      <c r="J8" s="234">
        <v>1</v>
      </c>
      <c r="K8" s="234">
        <v>1</v>
      </c>
      <c r="L8" s="237">
        <v>1</v>
      </c>
    </row>
    <row r="9" spans="1:12" ht="12" customHeight="1" x14ac:dyDescent="0.2">
      <c r="A9" s="248" t="s">
        <v>80</v>
      </c>
      <c r="B9" s="245" t="s">
        <v>81</v>
      </c>
      <c r="C9" s="246"/>
      <c r="D9" s="242">
        <v>7</v>
      </c>
      <c r="E9" s="240"/>
      <c r="F9" s="234">
        <v>1</v>
      </c>
      <c r="G9" s="234">
        <v>1</v>
      </c>
      <c r="H9" s="234">
        <v>0</v>
      </c>
      <c r="I9" s="234">
        <v>0</v>
      </c>
      <c r="J9" s="234">
        <v>1</v>
      </c>
      <c r="K9" s="234">
        <v>1</v>
      </c>
      <c r="L9" s="237">
        <v>1</v>
      </c>
    </row>
    <row r="10" spans="1:12" ht="12" customHeight="1" x14ac:dyDescent="0.2">
      <c r="A10" s="248" t="s">
        <v>82</v>
      </c>
      <c r="B10" s="245" t="s">
        <v>83</v>
      </c>
      <c r="C10" s="246"/>
      <c r="D10" s="242">
        <v>4</v>
      </c>
      <c r="E10" s="240"/>
      <c r="F10" s="234">
        <v>1</v>
      </c>
      <c r="G10" s="234">
        <v>1</v>
      </c>
      <c r="H10" s="234">
        <v>1</v>
      </c>
      <c r="I10" s="234">
        <v>0</v>
      </c>
      <c r="J10" s="234">
        <v>0</v>
      </c>
      <c r="K10" s="234">
        <v>1</v>
      </c>
      <c r="L10" s="237">
        <v>1</v>
      </c>
    </row>
    <row r="11" spans="1:12" ht="12" customHeight="1" x14ac:dyDescent="0.2">
      <c r="A11" s="248" t="s">
        <v>84</v>
      </c>
      <c r="B11" s="245" t="s">
        <v>85</v>
      </c>
      <c r="C11" s="246"/>
      <c r="D11" s="242">
        <v>6</v>
      </c>
      <c r="E11" s="240"/>
      <c r="F11" s="234">
        <v>1</v>
      </c>
      <c r="G11" s="234">
        <v>1</v>
      </c>
      <c r="H11" s="234">
        <v>1</v>
      </c>
      <c r="I11" s="234">
        <v>1</v>
      </c>
      <c r="J11" s="234">
        <v>0</v>
      </c>
      <c r="K11" s="234">
        <v>0</v>
      </c>
      <c r="L11" s="237">
        <v>1</v>
      </c>
    </row>
    <row r="12" spans="1:12" ht="12" customHeight="1" x14ac:dyDescent="0.2">
      <c r="A12" s="248" t="s">
        <v>86</v>
      </c>
      <c r="B12" s="245" t="s">
        <v>87</v>
      </c>
      <c r="C12" s="246"/>
      <c r="D12" s="243">
        <v>1</v>
      </c>
      <c r="E12" s="241"/>
      <c r="F12" s="234">
        <v>1</v>
      </c>
      <c r="G12" s="234">
        <v>1</v>
      </c>
      <c r="H12" s="234">
        <v>1</v>
      </c>
      <c r="I12" s="234">
        <v>1</v>
      </c>
      <c r="J12" s="234">
        <v>1</v>
      </c>
      <c r="K12" s="234">
        <v>0</v>
      </c>
      <c r="L12" s="237">
        <v>0</v>
      </c>
    </row>
    <row r="13" spans="1:12" ht="12" customHeight="1" thickBot="1" x14ac:dyDescent="0.25">
      <c r="A13" s="249" t="s">
        <v>88</v>
      </c>
      <c r="B13" s="247" t="s">
        <v>89</v>
      </c>
      <c r="C13" s="251"/>
      <c r="D13" s="9">
        <v>0</v>
      </c>
      <c r="E13" s="250"/>
      <c r="F13" s="239">
        <v>0</v>
      </c>
      <c r="G13" s="238">
        <v>1</v>
      </c>
      <c r="H13" s="238">
        <v>1</v>
      </c>
      <c r="I13" s="238">
        <v>1</v>
      </c>
      <c r="J13" s="238">
        <v>1</v>
      </c>
      <c r="K13" s="238">
        <v>1</v>
      </c>
      <c r="L13" s="10">
        <v>0</v>
      </c>
    </row>
    <row r="14" spans="1:12" ht="5.25" customHeight="1" thickTop="1" thickBot="1" x14ac:dyDescent="0.25"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4.25" thickTop="1" thickBot="1" x14ac:dyDescent="0.25">
      <c r="C15" s="12" t="s">
        <v>90</v>
      </c>
      <c r="D15" s="13">
        <f>SUM(D7:D13)</f>
        <v>25</v>
      </c>
      <c r="E15" s="13"/>
      <c r="F15" s="14">
        <f t="shared" ref="F15:L15" si="0">$D$7*F7+$D$8*F8+$D$9*F9+$D$10*F10+$D$11*F11+$D$12*F12+$D$13*F13</f>
        <v>22</v>
      </c>
      <c r="G15" s="15">
        <f t="shared" si="0"/>
        <v>18</v>
      </c>
      <c r="H15" s="15">
        <f t="shared" si="0"/>
        <v>14</v>
      </c>
      <c r="I15" s="15">
        <f t="shared" si="0"/>
        <v>14</v>
      </c>
      <c r="J15" s="15">
        <f t="shared" si="0"/>
        <v>15</v>
      </c>
      <c r="K15" s="15">
        <f t="shared" si="0"/>
        <v>18</v>
      </c>
      <c r="L15" s="16">
        <f t="shared" si="0"/>
        <v>24</v>
      </c>
    </row>
    <row r="16" spans="1:12" ht="5.25" customHeight="1" thickTop="1" thickBot="1" x14ac:dyDescent="0.25">
      <c r="C16" s="12"/>
      <c r="D16" s="13"/>
      <c r="E16" s="13"/>
      <c r="F16" s="13"/>
      <c r="G16" s="13"/>
      <c r="H16" s="13"/>
      <c r="I16" s="13"/>
      <c r="J16" s="13"/>
      <c r="K16" s="13"/>
      <c r="L16" s="13"/>
    </row>
    <row r="17" spans="2:12" ht="14.25" thickTop="1" thickBot="1" x14ac:dyDescent="0.25">
      <c r="C17" s="12" t="s">
        <v>91</v>
      </c>
      <c r="F17" s="14">
        <v>22</v>
      </c>
      <c r="G17" s="15">
        <v>17</v>
      </c>
      <c r="H17" s="15">
        <v>13</v>
      </c>
      <c r="I17" s="15">
        <v>14</v>
      </c>
      <c r="J17" s="15">
        <v>15</v>
      </c>
      <c r="K17" s="15">
        <v>18</v>
      </c>
      <c r="L17" s="16">
        <v>24</v>
      </c>
    </row>
    <row r="18" spans="2:12" ht="5.25" customHeight="1" thickTop="1" x14ac:dyDescent="0.2">
      <c r="D18" s="11"/>
      <c r="E18" s="11"/>
      <c r="F18" s="11"/>
      <c r="G18" s="11"/>
      <c r="H18" s="11"/>
      <c r="I18" s="11"/>
      <c r="J18" s="11"/>
      <c r="K18" s="11"/>
      <c r="L18" s="11"/>
    </row>
    <row r="19" spans="2:12" ht="13.5" thickBot="1" x14ac:dyDescent="0.25">
      <c r="B19" s="17" t="s">
        <v>92</v>
      </c>
      <c r="D19" s="18">
        <v>40</v>
      </c>
      <c r="E19" s="11"/>
      <c r="F19" s="11"/>
      <c r="G19" s="11"/>
      <c r="H19" s="11"/>
      <c r="I19" s="11"/>
      <c r="J19" s="11"/>
      <c r="K19" s="11"/>
      <c r="L19" s="11"/>
    </row>
    <row r="20" spans="2:12" ht="14.25" thickTop="1" thickBot="1" x14ac:dyDescent="0.25">
      <c r="B20" s="17" t="s">
        <v>93</v>
      </c>
      <c r="D20" s="19">
        <f>D15*D19</f>
        <v>1000</v>
      </c>
      <c r="E20" s="11"/>
      <c r="F20" s="20"/>
      <c r="G20" s="11"/>
      <c r="H20" s="11"/>
      <c r="I20" s="11"/>
      <c r="J20" s="11"/>
      <c r="K20" s="11"/>
      <c r="L20" s="11"/>
    </row>
    <row r="21" spans="2:12" ht="5.25" customHeight="1" thickTop="1" x14ac:dyDescent="0.2"/>
  </sheetData>
  <printOptions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9"/>
  <sheetViews>
    <sheetView showGridLines="0" zoomScale="182" zoomScaleNormal="182" workbookViewId="0">
      <selection activeCell="F1" sqref="F1"/>
    </sheetView>
  </sheetViews>
  <sheetFormatPr defaultColWidth="7.5703125" defaultRowHeight="10.5" x14ac:dyDescent="0.15"/>
  <cols>
    <col min="1" max="1" width="10.85546875" style="84" customWidth="1"/>
    <col min="2" max="8" width="9.140625" style="84" customWidth="1"/>
    <col min="9" max="9" width="3.28515625" style="85" customWidth="1"/>
    <col min="10" max="10" width="2.85546875" style="85" customWidth="1"/>
    <col min="11" max="11" width="6" style="85" customWidth="1"/>
    <col min="12" max="12" width="7.5703125" style="85" customWidth="1"/>
    <col min="13" max="13" width="5.5703125" style="85" customWidth="1"/>
    <col min="14" max="16384" width="7.5703125" style="85"/>
  </cols>
  <sheetData>
    <row r="1" spans="1:13" ht="14.25" customHeight="1" thickBot="1" x14ac:dyDescent="0.25">
      <c r="A1" s="83" t="s">
        <v>94</v>
      </c>
    </row>
    <row r="2" spans="1:13" ht="12" customHeight="1" thickTop="1" x14ac:dyDescent="0.15">
      <c r="A2" s="86" t="s">
        <v>95</v>
      </c>
      <c r="B2" s="87"/>
      <c r="C2" s="87"/>
      <c r="D2" s="87"/>
      <c r="E2" s="87"/>
      <c r="F2" s="87"/>
      <c r="G2" s="88"/>
    </row>
    <row r="3" spans="1:13" ht="10.5" customHeight="1" thickBot="1" x14ac:dyDescent="0.2">
      <c r="A3" s="89" t="s">
        <v>96</v>
      </c>
      <c r="B3" s="90"/>
      <c r="C3" s="90"/>
      <c r="D3" s="90"/>
      <c r="E3" s="90"/>
      <c r="F3" s="90"/>
      <c r="G3" s="91"/>
    </row>
    <row r="4" spans="1:13" ht="9" customHeight="1" thickTop="1" thickBot="1" x14ac:dyDescent="0.2"/>
    <row r="5" spans="1:13" ht="11.25" customHeight="1" thickTop="1" x14ac:dyDescent="0.15">
      <c r="A5" s="92"/>
      <c r="B5" s="93" t="s">
        <v>97</v>
      </c>
      <c r="C5" s="94" t="s">
        <v>98</v>
      </c>
      <c r="E5" s="95" t="s">
        <v>99</v>
      </c>
      <c r="F5" s="96"/>
      <c r="H5" s="85"/>
    </row>
    <row r="6" spans="1:13" ht="11.25" customHeight="1" x14ac:dyDescent="0.15">
      <c r="A6" s="97" t="s">
        <v>100</v>
      </c>
      <c r="B6" s="98">
        <v>0.01</v>
      </c>
      <c r="C6" s="99">
        <v>1</v>
      </c>
      <c r="E6" s="100" t="s">
        <v>101</v>
      </c>
      <c r="F6" s="101"/>
      <c r="H6" s="102" t="s">
        <v>102</v>
      </c>
    </row>
    <row r="7" spans="1:13" ht="11.25" customHeight="1" thickBot="1" x14ac:dyDescent="0.2">
      <c r="A7" s="97" t="s">
        <v>103</v>
      </c>
      <c r="B7" s="98">
        <v>0.04</v>
      </c>
      <c r="C7" s="99">
        <v>3</v>
      </c>
      <c r="E7" s="100" t="s">
        <v>104</v>
      </c>
      <c r="F7" s="101"/>
      <c r="H7" s="102" t="s">
        <v>105</v>
      </c>
    </row>
    <row r="8" spans="1:13" ht="11.25" customHeight="1" thickTop="1" thickBot="1" x14ac:dyDescent="0.25">
      <c r="A8" s="103" t="s">
        <v>106</v>
      </c>
      <c r="B8" s="104">
        <v>0.09</v>
      </c>
      <c r="C8" s="105">
        <v>6</v>
      </c>
      <c r="E8" s="89" t="s">
        <v>107</v>
      </c>
      <c r="F8" s="91"/>
      <c r="G8" s="106" t="s">
        <v>6</v>
      </c>
      <c r="H8" s="107">
        <f>SUM(B13:H13)</f>
        <v>16531.436500321117</v>
      </c>
      <c r="J8"/>
      <c r="K8"/>
      <c r="L8"/>
      <c r="M8"/>
    </row>
    <row r="9" spans="1:13" ht="9" customHeight="1" thickTop="1" thickBot="1" x14ac:dyDescent="0.25">
      <c r="J9"/>
      <c r="K9"/>
      <c r="L9"/>
      <c r="M9"/>
    </row>
    <row r="10" spans="1:13" ht="11.25" customHeight="1" thickTop="1" x14ac:dyDescent="0.15">
      <c r="A10" s="253" t="s">
        <v>108</v>
      </c>
      <c r="B10" s="254" t="s">
        <v>109</v>
      </c>
      <c r="C10" s="254" t="s">
        <v>110</v>
      </c>
      <c r="D10" s="254" t="s">
        <v>111</v>
      </c>
      <c r="E10" s="254" t="s">
        <v>112</v>
      </c>
      <c r="F10" s="254" t="s">
        <v>113</v>
      </c>
      <c r="G10" s="254" t="s">
        <v>114</v>
      </c>
      <c r="H10" s="255" t="s">
        <v>115</v>
      </c>
    </row>
    <row r="11" spans="1:13" ht="11.25" customHeight="1" x14ac:dyDescent="0.15">
      <c r="A11" s="270" t="s">
        <v>116</v>
      </c>
      <c r="B11" s="256">
        <v>400000</v>
      </c>
      <c r="C11" s="256">
        <f t="shared" ref="C11:H11" si="0">B18</f>
        <v>100000</v>
      </c>
      <c r="D11" s="256">
        <f t="shared" si="0"/>
        <v>100000</v>
      </c>
      <c r="E11" s="256">
        <f t="shared" si="0"/>
        <v>99999.999999906868</v>
      </c>
      <c r="F11" s="256">
        <f t="shared" si="0"/>
        <v>100000.00000162338</v>
      </c>
      <c r="G11" s="256">
        <f t="shared" si="0"/>
        <v>100000.00000116232</v>
      </c>
      <c r="H11" s="257">
        <f t="shared" si="0"/>
        <v>100000.00000116232</v>
      </c>
    </row>
    <row r="12" spans="1:13" ht="11.25" customHeight="1" x14ac:dyDescent="0.15">
      <c r="A12" s="270" t="s">
        <v>117</v>
      </c>
      <c r="B12" s="258"/>
      <c r="C12" s="258">
        <f>B14</f>
        <v>0</v>
      </c>
      <c r="D12" s="258">
        <f>C14</f>
        <v>10000</v>
      </c>
      <c r="E12" s="258">
        <f>D14+B15</f>
        <v>125392.260092608</v>
      </c>
      <c r="F12" s="258">
        <f>E14</f>
        <v>49504.950494593017</v>
      </c>
      <c r="G12" s="258">
        <f>F14</f>
        <v>0</v>
      </c>
      <c r="H12" s="259">
        <f>G14+E15+B16</f>
        <v>144707.73990748514</v>
      </c>
    </row>
    <row r="13" spans="1:13" ht="11.25" customHeight="1" thickBot="1" x14ac:dyDescent="0.2">
      <c r="A13" s="270" t="s">
        <v>118</v>
      </c>
      <c r="B13" s="260"/>
      <c r="C13" s="260">
        <f>B14*$B$6</f>
        <v>0</v>
      </c>
      <c r="D13" s="260">
        <f>C14*$B$6</f>
        <v>100</v>
      </c>
      <c r="E13" s="260">
        <f>D14*$B$6+B15*$B$7</f>
        <v>4112.6904037015265</v>
      </c>
      <c r="F13" s="260">
        <f>E14*$B$6</f>
        <v>495.04950494593015</v>
      </c>
      <c r="G13" s="260">
        <f>F14*$B$6</f>
        <v>0</v>
      </c>
      <c r="H13" s="259">
        <f>G14*$B$6+E15*$B$7+B16*$B$8</f>
        <v>11823.696591673661</v>
      </c>
    </row>
    <row r="14" spans="1:13" ht="11.25" customHeight="1" thickTop="1" thickBot="1" x14ac:dyDescent="0.2">
      <c r="A14" s="270" t="s">
        <v>100</v>
      </c>
      <c r="B14" s="109">
        <v>0</v>
      </c>
      <c r="C14" s="266">
        <v>10000</v>
      </c>
      <c r="D14" s="266">
        <v>30100.000000093132</v>
      </c>
      <c r="E14" s="266">
        <v>49504.950494593017</v>
      </c>
      <c r="F14" s="266">
        <v>0</v>
      </c>
      <c r="G14" s="267">
        <v>15000</v>
      </c>
      <c r="H14" s="262"/>
    </row>
    <row r="15" spans="1:13" ht="11.25" customHeight="1" thickTop="1" thickBot="1" x14ac:dyDescent="0.2">
      <c r="A15" s="270" t="s">
        <v>103</v>
      </c>
      <c r="B15" s="110">
        <v>95292.260092514873</v>
      </c>
      <c r="C15" s="108"/>
      <c r="D15" s="260"/>
      <c r="E15" s="110">
        <v>0</v>
      </c>
      <c r="F15" s="108"/>
      <c r="G15" s="260"/>
      <c r="H15" s="261"/>
    </row>
    <row r="16" spans="1:13" ht="11.25" customHeight="1" thickTop="1" thickBot="1" x14ac:dyDescent="0.2">
      <c r="A16" s="270" t="s">
        <v>106</v>
      </c>
      <c r="B16" s="110">
        <v>129707.73990748513</v>
      </c>
      <c r="C16" s="263"/>
      <c r="D16" s="264"/>
      <c r="E16" s="264"/>
      <c r="F16" s="264"/>
      <c r="G16" s="264"/>
      <c r="H16" s="265"/>
    </row>
    <row r="17" spans="1:8" ht="11.25" customHeight="1" thickTop="1" thickBot="1" x14ac:dyDescent="0.2">
      <c r="A17" s="270" t="s">
        <v>119</v>
      </c>
      <c r="B17" s="260">
        <v>75000</v>
      </c>
      <c r="C17" s="260">
        <v>-10000</v>
      </c>
      <c r="D17" s="260">
        <v>-20000</v>
      </c>
      <c r="E17" s="260">
        <v>80000</v>
      </c>
      <c r="F17" s="260">
        <v>50000</v>
      </c>
      <c r="G17" s="260">
        <v>-15000</v>
      </c>
      <c r="H17" s="261">
        <v>60000</v>
      </c>
    </row>
    <row r="18" spans="1:8" ht="11.25" customHeight="1" thickTop="1" thickBot="1" x14ac:dyDescent="0.2">
      <c r="A18" s="111" t="s">
        <v>120</v>
      </c>
      <c r="B18" s="112">
        <f t="shared" ref="B18:H18" si="1">SUM(B11:B13)-SUM(B14:B17)</f>
        <v>100000</v>
      </c>
      <c r="C18" s="268">
        <f t="shared" si="1"/>
        <v>100000</v>
      </c>
      <c r="D18" s="268">
        <f t="shared" si="1"/>
        <v>99999.999999906868</v>
      </c>
      <c r="E18" s="268">
        <f t="shared" si="1"/>
        <v>100000.00000162338</v>
      </c>
      <c r="F18" s="268">
        <f t="shared" si="1"/>
        <v>100000.00000116232</v>
      </c>
      <c r="G18" s="268">
        <f t="shared" si="1"/>
        <v>100000.00000116232</v>
      </c>
      <c r="H18" s="269">
        <f t="shared" si="1"/>
        <v>196531.43650032111</v>
      </c>
    </row>
    <row r="19" spans="1:8" ht="11.25" thickTop="1" x14ac:dyDescent="0.15"/>
  </sheetData>
  <printOptions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19"/>
  <sheetViews>
    <sheetView showGridLines="0" zoomScale="194" zoomScaleNormal="194" workbookViewId="0">
      <selection activeCell="F1" sqref="F1"/>
    </sheetView>
  </sheetViews>
  <sheetFormatPr defaultColWidth="7.5703125" defaultRowHeight="10.5" x14ac:dyDescent="0.15"/>
  <cols>
    <col min="1" max="5" width="7.5703125" style="45" customWidth="1"/>
    <col min="6" max="6" width="8.85546875" style="45" customWidth="1"/>
    <col min="7" max="7" width="7.5703125" style="45" customWidth="1"/>
    <col min="8" max="8" width="7.5703125" style="46" customWidth="1"/>
    <col min="9" max="9" width="3.28515625" style="46" customWidth="1"/>
    <col min="10" max="10" width="6.85546875" style="46" customWidth="1"/>
    <col min="11" max="11" width="7.5703125" style="46" customWidth="1"/>
    <col min="12" max="12" width="5.7109375" style="46" customWidth="1"/>
    <col min="13" max="16384" width="7.5703125" style="46"/>
  </cols>
  <sheetData>
    <row r="1" spans="1:8" ht="14.25" customHeight="1" thickBot="1" x14ac:dyDescent="0.25">
      <c r="A1" s="44" t="s">
        <v>121</v>
      </c>
    </row>
    <row r="2" spans="1:8" ht="12" customHeight="1" thickTop="1" x14ac:dyDescent="0.15">
      <c r="A2" s="299" t="s">
        <v>122</v>
      </c>
      <c r="B2" s="47"/>
      <c r="C2" s="47"/>
      <c r="D2" s="47"/>
      <c r="E2" s="47"/>
      <c r="F2" s="47"/>
      <c r="G2" s="47"/>
      <c r="H2" s="48"/>
    </row>
    <row r="3" spans="1:8" ht="10.5" customHeight="1" x14ac:dyDescent="0.15">
      <c r="A3" s="49" t="s">
        <v>123</v>
      </c>
      <c r="B3" s="50"/>
      <c r="C3" s="50"/>
      <c r="D3" s="50"/>
      <c r="E3" s="50"/>
      <c r="F3" s="50"/>
      <c r="G3" s="50"/>
      <c r="H3" s="51"/>
    </row>
    <row r="4" spans="1:8" ht="10.5" customHeight="1" thickBot="1" x14ac:dyDescent="0.2">
      <c r="A4" s="52" t="s">
        <v>124</v>
      </c>
      <c r="B4" s="53"/>
      <c r="C4" s="53"/>
      <c r="D4" s="53"/>
      <c r="E4" s="53"/>
      <c r="F4" s="53"/>
      <c r="G4" s="53"/>
      <c r="H4" s="54"/>
    </row>
    <row r="5" spans="1:8" ht="8.1" customHeight="1" thickTop="1" thickBot="1" x14ac:dyDescent="0.2"/>
    <row r="6" spans="1:8" ht="11.25" customHeight="1" thickTop="1" x14ac:dyDescent="0.15">
      <c r="A6" s="55" t="s">
        <v>125</v>
      </c>
      <c r="B6" s="47"/>
      <c r="C6" s="56">
        <v>0.06</v>
      </c>
      <c r="D6" s="47"/>
      <c r="E6" s="57" t="s">
        <v>126</v>
      </c>
      <c r="F6" s="47"/>
      <c r="G6" s="58">
        <v>0.03</v>
      </c>
    </row>
    <row r="7" spans="1:8" ht="11.25" customHeight="1" thickBot="1" x14ac:dyDescent="0.2">
      <c r="A7" s="59" t="s">
        <v>127</v>
      </c>
      <c r="B7" s="53"/>
      <c r="C7" s="60">
        <v>0.15</v>
      </c>
      <c r="D7" s="53"/>
      <c r="E7" s="61" t="s">
        <v>128</v>
      </c>
      <c r="F7" s="53"/>
      <c r="G7" s="62">
        <v>1</v>
      </c>
    </row>
    <row r="8" spans="1:8" ht="8.1" customHeight="1" thickTop="1" thickBot="1" x14ac:dyDescent="0.2"/>
    <row r="9" spans="1:8" ht="11.25" customHeight="1" thickTop="1" thickBot="1" x14ac:dyDescent="0.2">
      <c r="A9" s="63"/>
      <c r="B9" s="64" t="s">
        <v>129</v>
      </c>
      <c r="C9" s="64" t="s">
        <v>130</v>
      </c>
      <c r="D9" s="65"/>
      <c r="E9" s="66" t="s">
        <v>131</v>
      </c>
      <c r="F9" s="66" t="s">
        <v>132</v>
      </c>
      <c r="G9" s="67" t="s">
        <v>133</v>
      </c>
    </row>
    <row r="10" spans="1:8" ht="11.25" customHeight="1" thickTop="1" x14ac:dyDescent="0.15">
      <c r="A10" s="68" t="s">
        <v>134</v>
      </c>
      <c r="B10" s="69">
        <v>0.8</v>
      </c>
      <c r="C10" s="69">
        <v>0.04</v>
      </c>
      <c r="E10" s="70">
        <v>0.41075722338991405</v>
      </c>
      <c r="F10" s="71">
        <f>E10*B10</f>
        <v>0.32860577871193125</v>
      </c>
      <c r="G10" s="72">
        <f>E10^2*C10</f>
        <v>6.7488598626796702E-3</v>
      </c>
    </row>
    <row r="11" spans="1:8" ht="11.25" customHeight="1" x14ac:dyDescent="0.15">
      <c r="A11" s="68" t="s">
        <v>135</v>
      </c>
      <c r="B11" s="69">
        <v>1</v>
      </c>
      <c r="C11" s="69">
        <v>0.2</v>
      </c>
      <c r="E11" s="73">
        <v>0.10253741642224797</v>
      </c>
      <c r="F11" s="71">
        <f>E11*B11</f>
        <v>0.10253741642224797</v>
      </c>
      <c r="G11" s="72">
        <f>E11^2*C11</f>
        <v>2.1027843533098973E-3</v>
      </c>
    </row>
    <row r="12" spans="1:8" ht="11.25" customHeight="1" x14ac:dyDescent="0.15">
      <c r="A12" s="68" t="s">
        <v>136</v>
      </c>
      <c r="B12" s="69">
        <v>1.8</v>
      </c>
      <c r="C12" s="69">
        <v>0.12</v>
      </c>
      <c r="E12" s="73">
        <v>0.3080144247852149</v>
      </c>
      <c r="F12" s="71">
        <f>E12*B12</f>
        <v>0.55442596461338689</v>
      </c>
      <c r="G12" s="72">
        <f>E12^2*C12</f>
        <v>1.1384746305092017E-2</v>
      </c>
    </row>
    <row r="13" spans="1:8" ht="11.25" customHeight="1" x14ac:dyDescent="0.15">
      <c r="A13" s="68" t="s">
        <v>137</v>
      </c>
      <c r="B13" s="69">
        <v>2.2000000000000002</v>
      </c>
      <c r="C13" s="69">
        <v>0.4</v>
      </c>
      <c r="E13" s="73">
        <v>0.1128489984003558</v>
      </c>
      <c r="F13" s="71">
        <f>E13*B13</f>
        <v>0.24826779648078276</v>
      </c>
      <c r="G13" s="72">
        <f>E13^2*C13</f>
        <v>5.0939585759854026E-3</v>
      </c>
    </row>
    <row r="14" spans="1:8" ht="11.25" customHeight="1" thickBot="1" x14ac:dyDescent="0.2">
      <c r="A14" s="68" t="s">
        <v>138</v>
      </c>
      <c r="B14" s="69">
        <v>0</v>
      </c>
      <c r="C14" s="69">
        <v>0</v>
      </c>
      <c r="E14" s="74">
        <v>6.5841937002267342E-2</v>
      </c>
      <c r="F14" s="71">
        <f>E14*B14</f>
        <v>0</v>
      </c>
      <c r="G14" s="72">
        <f>E14^2*C14</f>
        <v>0</v>
      </c>
    </row>
    <row r="15" spans="1:8" ht="11.25" customHeight="1" thickTop="1" thickBot="1" x14ac:dyDescent="0.2">
      <c r="A15" s="75"/>
      <c r="E15" s="76"/>
      <c r="F15" s="76"/>
      <c r="G15" s="77"/>
    </row>
    <row r="16" spans="1:8" ht="11.25" customHeight="1" thickTop="1" thickBot="1" x14ac:dyDescent="0.2">
      <c r="A16" s="78" t="s">
        <v>6</v>
      </c>
      <c r="B16" s="79"/>
      <c r="C16" s="271"/>
      <c r="D16" s="272"/>
      <c r="E16" s="80">
        <f>SUM(E10:E14)</f>
        <v>1</v>
      </c>
      <c r="F16" s="273">
        <f>SUM(F10:F14)</f>
        <v>1.2338369562283489</v>
      </c>
      <c r="G16" s="274">
        <f>SUM(G10:G14)</f>
        <v>2.5330349097066988E-2</v>
      </c>
    </row>
    <row r="17" spans="2:7" ht="11.25" customHeight="1" thickTop="1" thickBot="1" x14ac:dyDescent="0.2">
      <c r="C17" s="275"/>
      <c r="E17" s="232" t="s">
        <v>139</v>
      </c>
      <c r="G17" s="276" t="s">
        <v>140</v>
      </c>
    </row>
    <row r="18" spans="2:7" ht="11.25" customHeight="1" thickTop="1" thickBot="1" x14ac:dyDescent="0.2">
      <c r="B18" s="46"/>
      <c r="C18" s="81" t="s">
        <v>141</v>
      </c>
      <c r="D18" s="82"/>
      <c r="E18" s="233">
        <f>C6+(C7-C6)*F16</f>
        <v>0.17104532606055139</v>
      </c>
      <c r="F18" s="82"/>
      <c r="G18" s="80">
        <f>G6*F16^2+G16</f>
        <v>7.1000958133712072E-2</v>
      </c>
    </row>
    <row r="19" spans="2:7" ht="11.25" thickTop="1" x14ac:dyDescent="0.15"/>
  </sheetData>
  <printOptions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</sheetPr>
  <dimension ref="A1:J21"/>
  <sheetViews>
    <sheetView showGridLines="0" zoomScale="213" zoomScaleNormal="213" workbookViewId="0">
      <selection activeCell="H1" sqref="H1"/>
    </sheetView>
  </sheetViews>
  <sheetFormatPr defaultColWidth="7.5703125" defaultRowHeight="10.5" x14ac:dyDescent="0.15"/>
  <cols>
    <col min="1" max="3" width="7.5703125" style="22" customWidth="1"/>
    <col min="4" max="4" width="8.85546875" style="22" customWidth="1"/>
    <col min="5" max="5" width="3.140625" style="22" customWidth="1"/>
    <col min="6" max="6" width="6" style="22" customWidth="1"/>
    <col min="7" max="7" width="4.5703125" style="22" customWidth="1"/>
    <col min="8" max="8" width="7.5703125" style="22" customWidth="1"/>
    <col min="9" max="9" width="3.140625" style="23" customWidth="1"/>
    <col min="10" max="10" width="3.42578125" style="23" customWidth="1"/>
    <col min="11" max="11" width="6.7109375" style="23" customWidth="1"/>
    <col min="12" max="12" width="7.5703125" style="23" customWidth="1"/>
    <col min="13" max="13" width="5.140625" style="23" customWidth="1"/>
    <col min="14" max="16384" width="7.5703125" style="23"/>
  </cols>
  <sheetData>
    <row r="1" spans="1:10" ht="14.25" customHeight="1" thickBot="1" x14ac:dyDescent="0.25">
      <c r="A1" s="21" t="s">
        <v>142</v>
      </c>
    </row>
    <row r="2" spans="1:10" ht="12" customHeight="1" thickTop="1" x14ac:dyDescent="0.15">
      <c r="A2" s="277" t="s">
        <v>143</v>
      </c>
      <c r="B2" s="24"/>
      <c r="C2" s="24"/>
      <c r="D2" s="24"/>
      <c r="E2" s="24"/>
      <c r="F2" s="24"/>
      <c r="G2" s="24"/>
      <c r="H2" s="24"/>
      <c r="I2" s="24"/>
      <c r="J2" s="25"/>
    </row>
    <row r="3" spans="1:10" ht="10.5" customHeight="1" thickBot="1" x14ac:dyDescent="0.2">
      <c r="A3" s="278" t="s">
        <v>144</v>
      </c>
      <c r="B3" s="26"/>
      <c r="C3" s="26"/>
      <c r="D3" s="26"/>
      <c r="E3" s="26"/>
      <c r="F3" s="26"/>
      <c r="G3" s="26"/>
      <c r="H3" s="26"/>
      <c r="I3" s="26"/>
      <c r="J3" s="27"/>
    </row>
    <row r="4" spans="1:10" ht="6" customHeight="1" thickTop="1" thickBot="1" x14ac:dyDescent="0.2"/>
    <row r="5" spans="1:10" ht="11.25" customHeight="1" thickTop="1" thickBot="1" x14ac:dyDescent="0.2">
      <c r="A5" s="280"/>
      <c r="B5" s="281" t="s">
        <v>145</v>
      </c>
      <c r="C5" s="282"/>
      <c r="D5" s="283"/>
    </row>
    <row r="6" spans="1:10" ht="11.25" customHeight="1" thickTop="1" x14ac:dyDescent="0.15">
      <c r="A6" s="284"/>
      <c r="B6" s="279"/>
      <c r="C6" s="279"/>
      <c r="D6" s="285"/>
      <c r="F6" s="28" t="s">
        <v>146</v>
      </c>
      <c r="G6" s="29">
        <v>9</v>
      </c>
      <c r="H6" s="30" t="s">
        <v>147</v>
      </c>
    </row>
    <row r="7" spans="1:10" ht="11.25" customHeight="1" x14ac:dyDescent="0.15">
      <c r="A7" s="284"/>
      <c r="B7" s="279"/>
      <c r="C7" s="286"/>
      <c r="D7" s="285"/>
      <c r="F7" s="31" t="s">
        <v>148</v>
      </c>
      <c r="G7" s="22">
        <v>0.09</v>
      </c>
      <c r="H7" s="32" t="s">
        <v>147</v>
      </c>
    </row>
    <row r="8" spans="1:10" ht="11.25" customHeight="1" x14ac:dyDescent="0.15">
      <c r="A8" s="284"/>
      <c r="B8" s="279"/>
      <c r="C8" s="286"/>
      <c r="D8" s="285"/>
      <c r="F8" s="31" t="s">
        <v>149</v>
      </c>
      <c r="G8" s="22">
        <v>0.05</v>
      </c>
      <c r="H8" s="32" t="s">
        <v>150</v>
      </c>
    </row>
    <row r="9" spans="1:10" ht="11.25" customHeight="1" x14ac:dyDescent="0.15">
      <c r="A9" s="284" t="s">
        <v>151</v>
      </c>
      <c r="B9" s="279" t="s">
        <v>152</v>
      </c>
      <c r="C9" s="286"/>
      <c r="D9" s="285" t="s">
        <v>153</v>
      </c>
      <c r="F9" s="31" t="s">
        <v>154</v>
      </c>
      <c r="G9" s="22">
        <v>8</v>
      </c>
      <c r="H9" s="32" t="s">
        <v>155</v>
      </c>
    </row>
    <row r="10" spans="1:10" ht="11.25" customHeight="1" x14ac:dyDescent="0.15">
      <c r="A10" s="284"/>
      <c r="B10" s="279"/>
      <c r="C10" s="286"/>
      <c r="D10" s="285"/>
      <c r="F10" s="31" t="s">
        <v>156</v>
      </c>
      <c r="G10" s="22">
        <v>1E-4</v>
      </c>
      <c r="H10" s="32" t="s">
        <v>157</v>
      </c>
    </row>
    <row r="11" spans="1:10" ht="11.25" customHeight="1" thickBot="1" x14ac:dyDescent="0.2">
      <c r="A11" s="284"/>
      <c r="B11" s="279"/>
      <c r="C11" s="286"/>
      <c r="D11" s="285"/>
      <c r="F11" s="33"/>
      <c r="H11" s="34"/>
    </row>
    <row r="12" spans="1:10" ht="11.25" customHeight="1" thickTop="1" thickBot="1" x14ac:dyDescent="0.2">
      <c r="A12" s="284"/>
      <c r="B12" s="279"/>
      <c r="C12" s="279" t="s">
        <v>158</v>
      </c>
      <c r="D12" s="285"/>
      <c r="F12" s="31" t="s">
        <v>159</v>
      </c>
      <c r="G12" s="35">
        <v>273.58017412548907</v>
      </c>
      <c r="H12" s="32" t="s">
        <v>160</v>
      </c>
    </row>
    <row r="13" spans="1:10" ht="11.25" customHeight="1" thickTop="1" thickBot="1" x14ac:dyDescent="0.2">
      <c r="A13" s="287"/>
      <c r="B13" s="288"/>
      <c r="C13" s="289" t="s">
        <v>161</v>
      </c>
      <c r="D13" s="290"/>
      <c r="F13" s="33"/>
      <c r="H13" s="34"/>
    </row>
    <row r="14" spans="1:10" ht="5.25" customHeight="1" thickTop="1" thickBot="1" x14ac:dyDescent="0.2">
      <c r="F14" s="33"/>
      <c r="H14" s="34"/>
    </row>
    <row r="15" spans="1:10" ht="11.25" customHeight="1" thickTop="1" thickBot="1" x14ac:dyDescent="0.2">
      <c r="B15" s="36" t="s">
        <v>162</v>
      </c>
      <c r="C15" s="29"/>
      <c r="D15" s="37">
        <f>1/(L_*C_)</f>
        <v>1250</v>
      </c>
      <c r="F15" s="38" t="s">
        <v>148</v>
      </c>
      <c r="G15" s="39">
        <f>D20*D18</f>
        <v>9.000031330109752E-2</v>
      </c>
      <c r="H15" s="40"/>
    </row>
    <row r="16" spans="1:10" ht="11.25" customHeight="1" thickTop="1" x14ac:dyDescent="0.15">
      <c r="B16" s="33" t="s">
        <v>163</v>
      </c>
      <c r="D16" s="34">
        <f>(R_/(2*L_))^2</f>
        <v>292.36762372864422</v>
      </c>
    </row>
    <row r="17" spans="1:4" ht="11.25" customHeight="1" x14ac:dyDescent="0.15">
      <c r="B17" s="33" t="s">
        <v>164</v>
      </c>
      <c r="D17" s="34">
        <f>SQRT(D15-D16)</f>
        <v>30.94563581947147</v>
      </c>
    </row>
    <row r="18" spans="1:4" ht="11.25" customHeight="1" x14ac:dyDescent="0.15">
      <c r="B18" s="33" t="s">
        <v>165</v>
      </c>
      <c r="D18" s="34">
        <f>COS(t_*D17)</f>
        <v>2.3512368885878879E-2</v>
      </c>
    </row>
    <row r="19" spans="1:4" ht="11.25" customHeight="1" x14ac:dyDescent="0.15">
      <c r="B19" s="41" t="s">
        <v>166</v>
      </c>
      <c r="D19" s="34">
        <f>-R_*t_/(2*L_)</f>
        <v>-0.85493804414215335</v>
      </c>
    </row>
    <row r="20" spans="1:4" ht="11.25" customHeight="1" thickBot="1" x14ac:dyDescent="0.2">
      <c r="A20" s="23"/>
      <c r="B20" s="42" t="s">
        <v>167</v>
      </c>
      <c r="C20" s="43"/>
      <c r="D20" s="40">
        <f>q0*EXP(D19)</f>
        <v>3.8277858661510771</v>
      </c>
    </row>
    <row r="21" spans="1:4" ht="5.25" customHeight="1" thickTop="1" x14ac:dyDescent="0.15"/>
  </sheetData>
  <printOptions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Quick Tour</vt:lpstr>
      <vt:lpstr>Product Mix</vt:lpstr>
      <vt:lpstr>Shipping Routes</vt:lpstr>
      <vt:lpstr>Staff Scheduling</vt:lpstr>
      <vt:lpstr>Maximizing Income</vt:lpstr>
      <vt:lpstr>Portfolio of Securities</vt:lpstr>
      <vt:lpstr>Engineering Design</vt:lpstr>
      <vt:lpstr>C_</vt:lpstr>
      <vt:lpstr>L_</vt:lpstr>
      <vt:lpstr>q_t_</vt:lpstr>
      <vt:lpstr>q0</vt:lpstr>
      <vt:lpstr>R_</vt:lpstr>
      <vt:lpstr>t_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Solver Samples</dc:title>
  <dc:creator>Microsoft Corp.</dc:creator>
  <dc:description>Example models illustrating applications of Microsoft Excel's Solver.</dc:description>
  <cp:lastModifiedBy>Ritchey, R</cp:lastModifiedBy>
  <cp:lastPrinted>2015-09-09T19:32:06Z</cp:lastPrinted>
  <dcterms:created xsi:type="dcterms:W3CDTF">1996-10-03T21:59:12Z</dcterms:created>
  <dcterms:modified xsi:type="dcterms:W3CDTF">2025-08-20T19:01:57Z</dcterms:modified>
</cp:coreProperties>
</file>